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F18" lockStructure="1" lockWindows="0"/>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Cover" sheetId="1" state="visible" r:id="rId1"/>
    <sheet xmlns:r="http://schemas.openxmlformats.org/officeDocument/2006/relationships" name="Settings" sheetId="2" state="visible" r:id="rId2"/>
    <sheet xmlns:r="http://schemas.openxmlformats.org/officeDocument/2006/relationships" name="Audit Checklist" sheetId="3" state="visible" r:id="rId3"/>
    <sheet xmlns:r="http://schemas.openxmlformats.org/officeDocument/2006/relationships" name="Findings Register" sheetId="4" state="visible" r:id="rId4"/>
    <sheet xmlns:r="http://schemas.openxmlformats.org/officeDocument/2006/relationships" name="Dashboard" sheetId="5" state="visible" r:id="rId5"/>
  </sheets>
  <definedNames>
    <definedName name="_xlnm._FilterDatabase" localSheetId="2" hidden="1">'Audit Checklist'!$A$1:$M$51</definedName>
    <definedName name="_xlnm._FilterDatabase" localSheetId="3" hidden="1">'Findings Register'!$A$1:$M$26</definedName>
  </definedNames>
  <calcPr calcId="124519" fullCalcOnLoad="1" refMode="A1" iterate="0" iterateCount="100" iterateDelta="0.0001"/>
</workbook>
</file>

<file path=xl/styles.xml><?xml version="1.0" encoding="utf-8"?>
<styleSheet xmlns="http://schemas.openxmlformats.org/spreadsheetml/2006/main">
  <numFmts count="0"/>
  <fonts count="21">
    <font>
      <name val="Calibri"/>
      <charset val="1"/>
      <family val="2"/>
      <color theme="1"/>
      <sz val="11"/>
    </font>
    <font>
      <name val="Arial"/>
      <family val="0"/>
      <sz val="10"/>
    </font>
    <font>
      <name val="Arial"/>
      <family val="0"/>
      <sz val="10"/>
    </font>
    <font>
      <name val="Arial"/>
      <family val="0"/>
      <sz val="10"/>
    </font>
    <font>
      <name val="Calibri"/>
      <charset val="1"/>
      <family val="0"/>
      <b val="1"/>
      <color rgb="FF071F3B"/>
      <sz val="22"/>
    </font>
    <font>
      <name val="Calibri"/>
      <charset val="1"/>
      <family val="0"/>
      <i val="1"/>
      <color rgb="FF087F83"/>
      <sz val="11"/>
    </font>
    <font>
      <name val="Calibri"/>
      <charset val="1"/>
      <family val="0"/>
      <color rgb="FF667789"/>
      <sz val="11"/>
    </font>
    <font>
      <name val="Calibri"/>
      <charset val="1"/>
      <family val="0"/>
      <b val="1"/>
      <color rgb="FF071F3B"/>
      <sz val="13"/>
    </font>
    <font>
      <name val="Calibri"/>
      <charset val="1"/>
      <family val="0"/>
      <color rgb="FF173047"/>
      <sz val="10"/>
    </font>
    <font>
      <name val="Calibri"/>
      <charset val="1"/>
      <family val="0"/>
      <i val="1"/>
      <color rgb="FF667789"/>
      <sz val="9"/>
    </font>
    <font>
      <name val="Calibri"/>
      <charset val="1"/>
      <family val="0"/>
      <color rgb="FF667789"/>
      <sz val="9"/>
    </font>
    <font>
      <name val="Calibri"/>
      <charset val="1"/>
      <family val="0"/>
      <b val="1"/>
      <color rgb="FFFFFFFF"/>
      <sz val="11"/>
    </font>
    <font>
      <name val="Calibri"/>
      <charset val="1"/>
      <family val="0"/>
      <b val="1"/>
      <color rgb="FF173047"/>
      <sz val="10"/>
    </font>
    <font>
      <name val="Calibri"/>
      <charset val="1"/>
      <family val="0"/>
      <b val="1"/>
      <color rgb="FF071F3B"/>
      <sz val="18"/>
    </font>
    <font>
      <name val="Calibri"/>
      <charset val="1"/>
      <family val="0"/>
      <b val="1"/>
      <color rgb="FFD4E2EB"/>
      <sz val="9"/>
    </font>
    <font>
      <name val="Cambria"/>
      <charset val="1"/>
      <family val="0"/>
      <b val="1"/>
      <color rgb="FFD4E2EB"/>
      <sz val="9"/>
    </font>
    <font>
      <name val="Calibri"/>
      <charset val="1"/>
      <family val="0"/>
      <b val="1"/>
      <color rgb="FFF0CB67"/>
      <sz val="22"/>
    </font>
    <font>
      <name val="Cambria"/>
      <charset val="1"/>
      <family val="0"/>
      <b val="1"/>
      <color rgb="FFF0CB67"/>
      <sz val="22"/>
    </font>
    <font>
      <name val="Calibri"/>
      <family val="2"/>
      <b val="1"/>
      <color rgb="FF000000"/>
      <sz val="18"/>
    </font>
    <font>
      <name val="Calibri"/>
      <family val="2"/>
      <color rgb="FF000000"/>
      <sz val="10"/>
    </font>
    <font>
      <name val="Calibri"/>
      <family val="2"/>
      <b val="1"/>
      <color rgb="FF000000"/>
      <sz val="10"/>
    </font>
  </fonts>
  <fills count="5">
    <fill>
      <patternFill/>
    </fill>
    <fill>
      <patternFill patternType="gray125"/>
    </fill>
    <fill>
      <patternFill patternType="solid">
        <fgColor rgb="FF071F3B"/>
        <bgColor rgb="FF173047"/>
      </patternFill>
    </fill>
    <fill>
      <patternFill patternType="solid">
        <fgColor rgb="FF087F83"/>
        <bgColor rgb="FF008080"/>
      </patternFill>
    </fill>
    <fill>
      <patternFill patternType="solid">
        <fgColor rgb="FFEAF7F7"/>
        <bgColor rgb="FFFFFFFF"/>
      </patternFill>
    </fill>
  </fills>
  <borders count="3">
    <border>
      <left/>
      <right/>
      <top/>
      <bottom/>
      <diagonal/>
    </border>
    <border>
      <left/>
      <right/>
      <top/>
      <bottom style="medium">
        <color rgb="FFD8A72B"/>
      </bottom>
      <diagonal/>
    </border>
    <border>
      <left style="thin">
        <color rgb="FFDCE6EB"/>
      </left>
      <right style="thin">
        <color rgb="FFDCE6EB"/>
      </right>
      <top style="thin">
        <color rgb="FFDCE6EB"/>
      </top>
      <bottom style="thin">
        <color rgb="FFDCE6EB"/>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46">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1"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0" borderId="0" applyAlignment="1" pivotButton="0" quotePrefix="0" xfId="0">
      <alignment horizontal="general" vertical="top" wrapText="1"/>
    </xf>
    <xf numFmtId="0" fontId="10" fillId="0" borderId="0" applyAlignment="1" pivotButton="0" quotePrefix="0" xfId="0">
      <alignment horizontal="general" vertical="bottom"/>
    </xf>
    <xf numFmtId="0" fontId="11" fillId="2" borderId="2" applyAlignment="1" pivotButton="0" quotePrefix="0" xfId="0">
      <alignment horizontal="center" vertical="center" wrapText="1"/>
    </xf>
    <xf numFmtId="0" fontId="8" fillId="0" borderId="0" applyAlignment="1" pivotButton="0" quotePrefix="0" xfId="0">
      <alignment horizontal="general" vertical="bottom"/>
    </xf>
    <xf numFmtId="0" fontId="11" fillId="3" borderId="2" applyAlignment="1" pivotButton="0" quotePrefix="0" xfId="0">
      <alignment horizontal="center" vertical="center" wrapText="1"/>
    </xf>
    <xf numFmtId="0" fontId="8" fillId="0" borderId="2" applyAlignment="1" pivotButton="0" quotePrefix="0" xfId="0">
      <alignment horizontal="center" vertical="center" wrapText="1"/>
    </xf>
    <xf numFmtId="0" fontId="8" fillId="0" borderId="2" applyAlignment="1" pivotButton="0" quotePrefix="0" xfId="0">
      <alignment horizontal="left" vertical="center" wrapText="1"/>
    </xf>
    <xf numFmtId="0" fontId="12" fillId="4" borderId="2" applyAlignment="1" pivotButton="0" quotePrefix="0" xfId="0">
      <alignment horizontal="center" vertical="center" wrapText="1"/>
    </xf>
    <xf numFmtId="0" fontId="12" fillId="0" borderId="2" applyAlignment="1" pivotButton="0" quotePrefix="0" xfId="0">
      <alignment horizontal="center" vertical="center" wrapText="1"/>
    </xf>
    <xf numFmtId="0" fontId="13" fillId="0" borderId="0" applyAlignment="1" pivotButton="0" quotePrefix="0" xfId="0">
      <alignment horizontal="center" vertical="center"/>
    </xf>
    <xf numFmtId="0" fontId="14" fillId="2" borderId="0" applyAlignment="1" pivotButton="0" quotePrefix="0" xfId="0">
      <alignment horizontal="center" vertical="center"/>
    </xf>
    <xf numFmtId="0" fontId="15" fillId="2" borderId="0" applyAlignment="1" pivotButton="0" quotePrefix="0" xfId="0">
      <alignment horizontal="center" vertical="center"/>
    </xf>
    <xf numFmtId="0" fontId="16" fillId="2" borderId="0" applyAlignment="1" pivotButton="0" quotePrefix="0" xfId="0">
      <alignment horizontal="center" vertical="center"/>
    </xf>
    <xf numFmtId="0" fontId="17" fillId="2" borderId="0" applyAlignment="1" pivotButton="0" quotePrefix="0" xfId="0">
      <alignment horizontal="center" vertical="center"/>
    </xf>
    <xf numFmtId="0" fontId="7" fillId="0" borderId="0"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1"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0" borderId="0" applyAlignment="1" pivotButton="0" quotePrefix="0" xfId="0">
      <alignment horizontal="general" vertical="top" wrapText="1"/>
    </xf>
    <xf numFmtId="0" fontId="10" fillId="0" borderId="0" applyAlignment="1" pivotButton="0" quotePrefix="0" xfId="0">
      <alignment horizontal="general" vertical="bottom"/>
    </xf>
    <xf numFmtId="0" fontId="11" fillId="2" borderId="2" applyAlignment="1" pivotButton="0" quotePrefix="0" xfId="0">
      <alignment horizontal="center" vertical="center" wrapText="1"/>
    </xf>
    <xf numFmtId="0" fontId="8" fillId="0" borderId="0" applyAlignment="1" pivotButton="0" quotePrefix="0" xfId="0">
      <alignment horizontal="general" vertical="bottom"/>
    </xf>
    <xf numFmtId="0" fontId="11" fillId="3" borderId="2" applyAlignment="1" pivotButton="0" quotePrefix="0" xfId="0">
      <alignment horizontal="center" vertical="center" wrapText="1"/>
    </xf>
    <xf numFmtId="0" fontId="8" fillId="0" borderId="2" applyAlignment="1" pivotButton="0" quotePrefix="0" xfId="0">
      <alignment horizontal="center" vertical="center" wrapText="1"/>
    </xf>
    <xf numFmtId="0" fontId="8" fillId="0" borderId="2" applyAlignment="1" pivotButton="0" quotePrefix="0" xfId="0">
      <alignment horizontal="left" vertical="center" wrapText="1"/>
    </xf>
    <xf numFmtId="0" fontId="12" fillId="4" borderId="2" applyAlignment="1" pivotButton="0" quotePrefix="0" xfId="0">
      <alignment horizontal="center" vertical="center" wrapText="1"/>
    </xf>
    <xf numFmtId="0" fontId="12" fillId="0" borderId="2" applyAlignment="1" pivotButton="0" quotePrefix="0" xfId="0">
      <alignment horizontal="center" vertical="center" wrapText="1"/>
    </xf>
    <xf numFmtId="0" fontId="13" fillId="0" borderId="0" applyAlignment="1" pivotButton="0" quotePrefix="0" xfId="0">
      <alignment horizontal="center" vertical="center"/>
    </xf>
    <xf numFmtId="0" fontId="14" fillId="2" borderId="0" applyAlignment="1" pivotButton="0" quotePrefix="0" xfId="0">
      <alignment horizontal="center" vertical="center"/>
    </xf>
    <xf numFmtId="0" fontId="15" fillId="2" borderId="0" applyAlignment="1" pivotButton="0" quotePrefix="0" xfId="0">
      <alignment horizontal="center" vertical="center"/>
    </xf>
    <xf numFmtId="0" fontId="16" fillId="2" borderId="0" applyAlignment="1" pivotButton="0" quotePrefix="0" xfId="0">
      <alignment horizontal="center" vertical="center"/>
    </xf>
    <xf numFmtId="0" fontId="17" fillId="2" borderId="0" applyAlignment="1" pivotButton="0" quotePrefix="0" xfId="0">
      <alignment horizontal="center" vertical="center"/>
    </xf>
    <xf numFmtId="0" fontId="7" fillId="0" borderId="0"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2">
    <dxf>
      <fill>
        <patternFill patternType="solid">
          <fgColor rgb="FF087F83"/>
          <bgColor rgb="FF000000"/>
        </patternFill>
      </fill>
    </dxf>
    <dxf>
      <fill>
        <patternFill patternType="solid">
          <bgColor rgb="FF000000"/>
        </patternFill>
      </fill>
    </dxf>
    <dxf>
      <fill>
        <patternFill patternType="solid">
          <fgColor rgb="FF173047"/>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C3F6C3"/>
          <bgColor rgb="FF000000"/>
        </patternFill>
      </fill>
    </dxf>
    <dxf>
      <fill>
        <patternFill patternType="solid">
          <fgColor rgb="FFFF6B6B"/>
          <bgColor rgb="FF000000"/>
        </patternFill>
      </fill>
    </dxf>
    <dxf>
      <fill>
        <patternFill patternType="solid">
          <fgColor rgb="FFFFE066"/>
          <bgColor rgb="FF000000"/>
        </patternFill>
      </fill>
    </dxf>
    <dxf>
      <fill>
        <patternFill patternType="solid">
          <fgColor rgb="FFEAF7F7"/>
          <bgColor rgb="FF000000"/>
        </patternFill>
      </fill>
    </dxf>
    <dxf>
      <fill>
        <patternFill>
          <bgColor rgb="FFC3F6C3"/>
        </patternFill>
      </fill>
    </dxf>
    <dxf>
      <font>
        <b val="1"/>
        <color rgb="FFFFFFFF"/>
      </font>
      <fill>
        <patternFill>
          <bgColor rgb="FFFF6B6B"/>
        </patternFill>
      </fill>
    </dxf>
    <dxf>
      <fill>
        <patternFill>
          <bgColor rgb="FFFFE06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87F83"/>
      <rgbColor rgb="FFD4E2EB"/>
      <rgbColor rgb="FF878787"/>
      <rgbColor rgb="FF9999FF"/>
      <rgbColor rgb="FFC0504D"/>
      <rgbColor rgb="FFFFFFCC"/>
      <rgbColor rgb="FFEAF7F7"/>
      <rgbColor rgb="FF660066"/>
      <rgbColor rgb="FFFF6B6B"/>
      <rgbColor rgb="FF0066CC"/>
      <rgbColor rgb="FFD9D9D9"/>
      <rgbColor rgb="FF000080"/>
      <rgbColor rgb="FFFF00FF"/>
      <rgbColor rgb="FFFFFF00"/>
      <rgbColor rgb="FF00FFFF"/>
      <rgbColor rgb="FF800080"/>
      <rgbColor rgb="FF800000"/>
      <rgbColor rgb="FF008080"/>
      <rgbColor rgb="FF0000FF"/>
      <rgbColor rgb="FF00CCFF"/>
      <rgbColor rgb="FFDCE6EB"/>
      <rgbColor rgb="FFC3F6C3"/>
      <rgbColor rgb="FFFFE066"/>
      <rgbColor rgb="FF99CCFF"/>
      <rgbColor rgb="FFFF99CC"/>
      <rgbColor rgb="FFCC99FF"/>
      <rgbColor rgb="FFF0CB67"/>
      <rgbColor rgb="FF4F81BD"/>
      <rgbColor rgb="FF4BACC6"/>
      <rgbColor rgb="FF9BBB59"/>
      <rgbColor rgb="FFFFCC00"/>
      <rgbColor rgb="FFD8A72B"/>
      <rgbColor rgb="FFFF6600"/>
      <rgbColor rgb="FF667789"/>
      <rgbColor rgb="FF8064A2"/>
      <rgbColor rgb="FF173047"/>
      <rgbColor rgb="FF339966"/>
      <rgbColor rgb="FF071F3B"/>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Compliance Score by Domain</a:t>
            </a:r>
          </a:p>
        </rich>
      </tx>
      <overlay val="0"/>
      <spPr>
        <a:noFill xmlns:a="http://schemas.openxmlformats.org/drawingml/2006/main"/>
        <a:ln xmlns:a="http://schemas.openxmlformats.org/drawingml/2006/main" w="0">
          <a:noFill/>
          <a:prstDash val="solid"/>
        </a:ln>
      </spPr>
    </title>
    <plotArea>
      <barChart>
        <barDir val="bar"/>
        <grouping val="clustered"/>
        <varyColors val="0"/>
        <ser>
          <idx val="0"/>
          <order val="0"/>
          <tx>
            <strRef>
              <f>Dashboard!F10</f>
              <strCache>
                <ptCount val="1"/>
                <pt idx="0">
                  <v>Score %</v>
                </pt>
              </strCache>
            </strRef>
          </tx>
          <spPr>
            <a:solidFill xmlns:a="http://schemas.openxmlformats.org/drawingml/2006/main">
              <a:srgbClr val="4F81BD"/>
            </a:solidFill>
            <a:ln xmlns:a="http://schemas.openxmlformats.org/drawingml/2006/main" w="12600">
              <a:noFill/>
              <a:prstDash val="solid"/>
            </a:ln>
          </spPr>
          <invertIfNegative val="0"/>
          <dLbls>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Arial"/>
                  </a:defRPr>
                </a:pPr>
                <a:r>
                  <a:t>None</a:t>
                </a:r>
              </a:p>
            </txPr>
            <dLblPos val="outEnd"/>
            <showLegendKey val="0"/>
            <showVal val="0"/>
            <showCatName val="0"/>
            <showSerName val="0"/>
            <showPercent val="0"/>
            <showLeaderLines val="1"/>
          </dLbls>
          <cat>
            <strRef>
              <f>Dashboard!$B$11:$B$20</f>
              <strCache>
                <ptCount val="10"/>
                <pt idx="0">
                  <v>Document Control</v>
                </pt>
                <pt idx="1">
                  <v>Competency &amp; Training</v>
                </pt>
                <pt idx="2">
                  <v>Quality Control</v>
                </pt>
                <pt idx="3">
                  <v>CAPA</v>
                </pt>
                <pt idx="4">
                  <v>Equipment Management</v>
                </pt>
                <pt idx="5">
                  <v>Safety</v>
                </pt>
                <pt idx="6">
                  <v>Personnel</v>
                </pt>
                <pt idx="7">
                  <v>Facilities &amp; Environment</v>
                </pt>
                <pt idx="8">
                  <v>Information Management</v>
                </pt>
                <pt idx="9">
                  <v>Service Quality</v>
                </pt>
              </strCache>
            </strRef>
          </cat>
          <val>
            <numRef>
              <f>Dashboard!$F$11:$F$20</f>
              <numCache>
                <formatCode>General</formatCode>
                <ptCount val="10"/>
                <pt idx="0">
                  <v>80</v>
                </pt>
                <pt idx="1">
                  <v>0</v>
                </pt>
                <pt idx="2">
                  <v>66.6666666666667</v>
                </pt>
                <pt idx="3">
                  <v>50</v>
                </pt>
                <pt idx="4">
                  <v>66.6666666666667</v>
                </pt>
                <pt idx="5">
                  <v>100</v>
                </pt>
                <pt idx="6">
                  <v>0</v>
                </pt>
                <pt idx="7">
                  <v>100</v>
                </pt>
                <pt idx="8">
                  <v>66.6666666666667</v>
                </pt>
                <pt idx="9">
                  <v>100</v>
                </pt>
              </numCache>
            </numRef>
          </val>
        </ser>
        <gapWidth val="150"/>
        <overlap val="0"/>
        <axId val="17330776"/>
        <axId val="87260376"/>
      </barChart>
      <catAx>
        <axId val="17330776"/>
        <scaling>
          <orientation val="minMax"/>
        </scaling>
        <delete val="0"/>
        <axPos val="b"/>
        <title>
          <tx>
            <rich>
              <a:bodyPr xmlns:a="http://schemas.openxmlformats.org/drawingml/2006/main" rot="-540000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Score %</a:t>
                </a:r>
              </a:p>
            </rich>
          </tx>
          <overlay val="0"/>
          <spPr>
            <a:noFill xmlns:a="http://schemas.openxmlformats.org/drawingml/2006/main"/>
            <a:ln xmlns:a="http://schemas.openxmlformats.org/drawingml/2006/main" w="0">
              <a:noFill/>
              <a:prstDash val="solid"/>
            </a:ln>
          </spPr>
        </title>
        <numFmt formatCode="General" sourceLinked="0"/>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87260376"/>
        <crosses val="autoZero"/>
        <auto val="1"/>
        <lblAlgn val="ctr"/>
        <lblOffset val="100"/>
        <noMultiLvlLbl val="0"/>
      </catAx>
      <valAx>
        <axId val="87260376"/>
        <scaling>
          <orientation val="minMax"/>
        </scaling>
        <delete val="0"/>
        <axPos val="l"/>
        <majorGridlines>
          <spPr>
            <a:ln xmlns:a="http://schemas.openxmlformats.org/drawingml/2006/main" w="9360">
              <a:solidFill>
                <a:srgbClr val="878787"/>
              </a:solidFill>
              <a:prstDash val="solid"/>
              <a:round/>
            </a:ln>
          </spPr>
        </majorGridlines>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Domain</a:t>
                </a:r>
              </a:p>
            </rich>
          </tx>
          <overlay val="0"/>
          <spPr>
            <a:noFill xmlns:a="http://schemas.openxmlformats.org/drawingml/2006/main"/>
            <a:ln xmlns:a="http://schemas.openxmlformats.org/drawingml/2006/main" w="0">
              <a:noFill/>
              <a:prstDash val="solid"/>
            </a:ln>
          </spPr>
        </title>
        <numFmt formatCode="General" sourceLinked="0"/>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17330776"/>
        <crosses val="autoZero"/>
        <crossBetween val="between"/>
      </valAx>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charts/chart2.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Findings by Risk Level</a:t>
            </a:r>
          </a:p>
        </rich>
      </tx>
      <overlay val="0"/>
      <spPr>
        <a:noFill xmlns:a="http://schemas.openxmlformats.org/drawingml/2006/main"/>
        <a:ln xmlns:a="http://schemas.openxmlformats.org/drawingml/2006/main" w="0">
          <a:noFill/>
          <a:prstDash val="solid"/>
        </a:ln>
      </spPr>
    </title>
    <plotArea>
      <pieChart>
        <varyColors val="1"/>
        <ser>
          <idx val="0"/>
          <order val="0"/>
          <tx>
            <strRef>
              <f>Dashboard!C23</f>
              <strCache>
                <ptCount val="1"/>
                <pt idx="0">
                  <v>Count</v>
                </pt>
              </strCache>
            </strRef>
          </tx>
          <spPr>
            <a:solidFill xmlns:a="http://schemas.openxmlformats.org/drawingml/2006/main">
              <a:srgbClr val="4F81BD"/>
            </a:solidFill>
            <a:ln xmlns:a="http://schemas.openxmlformats.org/drawingml/2006/main" w="12600">
              <a:noFill/>
              <a:prstDash val="solid"/>
            </a:ln>
          </spPr>
          <explosion val="0"/>
          <dPt>
            <idx val="0"/>
            <spPr>
              <a:solidFill xmlns:a="http://schemas.openxmlformats.org/drawingml/2006/main">
                <a:srgbClr val="4F81BD"/>
              </a:solidFill>
              <a:ln xmlns:a="http://schemas.openxmlformats.org/drawingml/2006/main" w="12600">
                <a:noFill/>
                <a:prstDash val="solid"/>
              </a:ln>
            </spPr>
          </dPt>
          <dPt>
            <idx val="1"/>
            <spPr>
              <a:solidFill xmlns:a="http://schemas.openxmlformats.org/drawingml/2006/main">
                <a:srgbClr val="C0504D"/>
              </a:solidFill>
              <a:ln xmlns:a="http://schemas.openxmlformats.org/drawingml/2006/main" w="12600">
                <a:noFill/>
                <a:prstDash val="solid"/>
              </a:ln>
            </spPr>
          </dPt>
          <dPt>
            <idx val="2"/>
            <spPr>
              <a:solidFill xmlns:a="http://schemas.openxmlformats.org/drawingml/2006/main">
                <a:srgbClr val="9BBB59"/>
              </a:solidFill>
              <a:ln xmlns:a="http://schemas.openxmlformats.org/drawingml/2006/main" w="12600">
                <a:noFill/>
                <a:prstDash val="solid"/>
              </a:ln>
            </spPr>
          </dPt>
          <dPt>
            <idx val="3"/>
            <spPr>
              <a:solidFill xmlns:a="http://schemas.openxmlformats.org/drawingml/2006/main">
                <a:srgbClr val="8064A2"/>
              </a:solidFill>
              <a:ln xmlns:a="http://schemas.openxmlformats.org/drawingml/2006/main" w="12600">
                <a:noFill/>
                <a:prstDash val="solid"/>
              </a:ln>
            </spPr>
          </dPt>
          <dPt>
            <idx val="4"/>
            <spPr>
              <a:solidFill xmlns:a="http://schemas.openxmlformats.org/drawingml/2006/main">
                <a:srgbClr val="4BACC6"/>
              </a:solidFill>
              <a:ln xmlns:a="http://schemas.openxmlformats.org/drawingml/2006/main" w="12600">
                <a:noFill/>
                <a:prstDash val="solid"/>
              </a:ln>
            </spPr>
          </dPt>
          <dLbls>
            <dLbl>
              <idx val="0"/>
              <numFmt formatCode="Genera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1"/>
              <numFmt formatCode="Genera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2"/>
              <numFmt formatCode="Genera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3"/>
              <numFmt formatCode="Genera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dLbl>
              <idx val="4"/>
              <numFmt formatCode="Genera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dLbl>
            <numFmt formatCode="General"/>
            <txPr>
              <a:bodyPr xmlns:a="http://schemas.openxmlformats.org/drawingml/2006/main" wrap="square"/>
              <a:lstStyle xmlns:a="http://schemas.openxmlformats.org/drawingml/2006/main"/>
              <a:p xmlns:a="http://schemas.openxmlformats.org/drawingml/2006/main">
                <a:pPr>
                  <a:defRPr sz="1000" b="0" strike="noStrike">
                    <a:solidFill>
                      <a:srgbClr val="000000"/>
                    </a:solidFill>
                    <a:uFillTx/>
                    <a:latin typeface="Calibri"/>
                  </a:defRPr>
                </a:pPr>
                <a:r>
                  <a:t>None</a:t>
                </a:r>
              </a:p>
            </txPr>
            <dLblPos val="bestFit"/>
            <showLegendKey val="1"/>
            <showVal val="1"/>
            <showCatName val="1"/>
            <showSerName val="1"/>
            <showPercent val="1"/>
            <showLeaderLines val="1"/>
          </dLbls>
          <cat>
            <strRef>
              <f>Dashboard!$B$24:$B$28</f>
              <strCache>
                <ptCount val="5"/>
                <pt idx="0">
                  <v>Critical</v>
                </pt>
                <pt idx="1">
                  <v>High</v>
                </pt>
                <pt idx="2">
                  <v>Medium</v>
                </pt>
                <pt idx="3">
                  <v>Low</v>
                </pt>
                <pt idx="4">
                  <v>Observation</v>
                </pt>
              </strCache>
            </strRef>
          </cat>
          <val>
            <numRef>
              <f>Dashboard!$C$24:$C$28</f>
              <numCache>
                <formatCode>General</formatCode>
                <ptCount val="5"/>
                <pt idx="0">
                  <v>1</v>
                </pt>
                <pt idx="1">
                  <v>2</v>
                </pt>
                <pt idx="2">
                  <v>2</v>
                </pt>
                <pt idx="3">
                  <v>0</v>
                </pt>
                <pt idx="4">
                  <v>0</v>
                </pt>
              </numCache>
            </numRef>
          </val>
        </ser>
        <firstSliceAng val="0"/>
      </pieChart>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twoCellAnchor editAs="oneCell">
    <from>
      <col>1</col>
      <colOff>0</colOff>
      <row>1</row>
      <rowOff>0</rowOff>
    </from>
    <to>
      <col>1</col>
      <colOff>1094760</colOff>
      <row>4</row>
      <rowOff>94320</rowOff>
    </to>
    <pic>
      <nvPicPr>
        <cNvPr id="1"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211320" y="190440"/>
          <a:ext cx="1094760" cy="666000"/>
        </a:xfrm>
        <a:prstGeom xmlns:a="http://schemas.openxmlformats.org/drawingml/2006/main" prst="rect">
          <avLst/>
        </a:prstGeom>
        <a:noFill xmlns:a="http://schemas.openxmlformats.org/drawingml/2006/main"/>
        <a:ln xmlns:a="http://schemas.openxmlformats.org/drawingml/2006/main" w="0">
          <a:noFill/>
          <a:prstDash val="solid"/>
        </a:ln>
      </spPr>
    </pic>
    <clientData/>
  </twoCellAnchor>
</wsDr>
</file>

<file path=xl/drawings/drawing2.xml><?xml version="1.0" encoding="utf-8"?>
<wsDr xmlns="http://schemas.openxmlformats.org/drawingml/2006/spreadsheetDrawing">
  <twoCellAnchor editAs="oneCell">
    <from>
      <col>7</col>
      <colOff>0</colOff>
      <row>8</row>
      <rowOff>0</rowOff>
    </from>
    <to>
      <col>14</col>
      <colOff>322200</colOff>
      <row>22</row>
      <rowOff>141840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twoCellAnchor editAs="oneCell">
    <from>
      <col>4</col>
      <colOff>0</colOff>
      <row>21</row>
      <rowOff>0</rowOff>
    </from>
    <to>
      <col>8</col>
      <colOff>372240</colOff>
      <row>35</row>
      <rowOff>97920</rowOff>
    </to>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filterMode="0">
    <outlinePr summaryBelow="1" summaryRight="1"/>
    <pageSetUpPr fitToPage="1"/>
  </sheetPr>
  <dimension ref="A1:C34"/>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23" min="1" max="1"/>
    <col width="55" customWidth="1" style="23" min="2" max="2"/>
    <col width="3" customWidth="1" style="23" min="3" max="3"/>
  </cols>
  <sheetData>
    <row r="1"/>
    <row r="2"/>
    <row r="3"/>
    <row r="4"/>
    <row r="5"/>
    <row r="6"/>
    <row r="7"/>
    <row r="8"/>
    <row r="9" ht="26.25" customHeight="1" s="24">
      <c r="B9" s="25" t="inlineStr">
        <is>
          <t>Quality Audit Tool Template</t>
        </is>
      </c>
    </row>
    <row r="10" ht="15" customHeight="1" s="24">
      <c r="B10" s="26" t="inlineStr">
        <is>
          <t>AHQS — Accelerate Healthcare Quality Solutions</t>
        </is>
      </c>
    </row>
    <row r="11"/>
    <row r="12" ht="15" customHeight="1" s="24">
      <c r="B12" s="27" t="n"/>
      <c r="C12" s="27" t="n"/>
    </row>
    <row r="13" ht="49.5" customHeight="1" s="24">
      <c r="B13" s="28" t="inlineStr">
        <is>
          <t>A comprehensive internal audit tool with weighted compliance scoring, findings tracking, risk-rated gaps, and a visual dashboard with charts.</t>
        </is>
      </c>
    </row>
    <row r="14"/>
    <row r="15" ht="15.75" customHeight="1" s="24">
      <c r="B15" s="29" t="inlineStr">
        <is>
          <t>Key Features</t>
        </is>
      </c>
    </row>
    <row r="16" ht="15" customHeight="1" s="24">
      <c r="B16" s="30" t="inlineStr">
        <is>
          <t xml:space="preserve">  •  Weighted compliance scoring (0-100%)</t>
        </is>
      </c>
    </row>
    <row r="17" ht="15" customHeight="1" s="24">
      <c r="B17" s="30" t="inlineStr">
        <is>
          <t xml:space="preserve">  •  Multi-domain audit checklist with auto-scoring</t>
        </is>
      </c>
    </row>
    <row r="18" ht="15" customHeight="1" s="24">
      <c r="B18" s="30" t="inlineStr">
        <is>
          <t xml:space="preserve">  •  Findings register with risk levels and CAPA linkage</t>
        </is>
      </c>
    </row>
    <row r="19" ht="15" customHeight="1" s="24">
      <c r="B19" s="30" t="inlineStr">
        <is>
          <t xml:space="preserve">  •  Evidence tracking with status</t>
        </is>
      </c>
    </row>
    <row r="20" ht="15" customHeight="1" s="24">
      <c r="B20" s="30" t="inlineStr">
        <is>
          <t xml:space="preserve">  •  Executive dashboard with KPIs and charts</t>
        </is>
      </c>
    </row>
    <row r="21" ht="15" customHeight="1" s="24">
      <c r="B21" s="30" t="inlineStr">
        <is>
          <t xml:space="preserve">  •  Cross-reference to applicable standards</t>
        </is>
      </c>
    </row>
    <row r="22"/>
    <row r="23" ht="15.75" customHeight="1" s="24">
      <c r="B23" s="29" t="inlineStr">
        <is>
          <t>How to Use</t>
        </is>
      </c>
    </row>
    <row r="24" ht="15" customHeight="1" s="24">
      <c r="B24" s="30" t="inlineStr">
        <is>
          <t>1.  Start with the Data Entry sheet — fill in yellow-shaded input cells only</t>
        </is>
      </c>
    </row>
    <row r="25" ht="15" customHeight="1" s="24">
      <c r="B25" s="30" t="inlineStr">
        <is>
          <t>2.  Blue-shaded cells contain formulas — do not overwrite them</t>
        </is>
      </c>
    </row>
    <row r="26" ht="15" customHeight="1" s="24">
      <c r="B26" s="30" t="inlineStr">
        <is>
          <t>3.  Use dropdown menus for standardized entries</t>
        </is>
      </c>
    </row>
    <row r="27" ht="15" customHeight="1" s="24">
      <c r="B27" s="30" t="inlineStr">
        <is>
          <t>4.  Check the Dashboard sheet for auto-calculated metrics and charts</t>
        </is>
      </c>
    </row>
    <row r="28" ht="15" customHeight="1" s="24">
      <c r="B28" s="30" t="inlineStr">
        <is>
          <t>5.  Save a copy for each audit cycle or reporting period</t>
        </is>
      </c>
    </row>
    <row r="29" ht="15" customHeight="1" s="24">
      <c r="B29" s="30" t="inlineStr">
        <is>
          <t>6.  This tool is free to use for internal quality improvement</t>
        </is>
      </c>
    </row>
    <row r="30"/>
    <row r="31" ht="15.75" customHeight="1" s="24">
      <c r="B31" s="29" t="inlineStr">
        <is>
          <t>Disclaimer &amp; License</t>
        </is>
      </c>
    </row>
    <row r="32" ht="64.5" customHeight="1" s="24">
      <c r="B32" s="31" t="inlineStr">
        <is>
          <t>This is an AHQS-created quality improvement tool. It is not an official CAP, ISO 15189, JCI or AABB standards document, and does not reproduce official standards text. Always purchase official standards directly from the accrediting bodies. This template is provided free of charge for internal quality improvement use. © 2026 Accelerate Healthcare Quality Solutions (AHQS). Not for resale.</t>
        </is>
      </c>
    </row>
    <row r="33"/>
    <row r="34" ht="15" customHeight="1" s="24">
      <c r="B34" s="32" t="inlineStr">
        <is>
          <t>Tool ID: AHQS-AUD-002  |  Version: 2.0  |  Created: October 2026  |  AHQS Healthcare Quality Solutions</t>
        </is>
      </c>
    </row>
  </sheetData>
  <sheetProtection selectLockedCells="0" selectUnlockedCells="0" sheet="1" objects="0" insertRows="1" insertHyperlinks="1" autoFilter="1" scenarios="0" formatColumns="1" deleteColumns="1" insertColumns="1" pivotTables="1" deleteRows="1" formatCells="1" formatRows="1" sort="1" password="AF18"/>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E1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25" customWidth="1" style="23" min="1" max="5"/>
  </cols>
  <sheetData>
    <row r="1" ht="15" customHeight="1" s="24">
      <c r="A1" s="33" t="inlineStr">
        <is>
          <t>Audit_Areas</t>
        </is>
      </c>
      <c r="B1" s="33" t="inlineStr">
        <is>
          <t>Risk_Levels</t>
        </is>
      </c>
      <c r="C1" s="33" t="inlineStr">
        <is>
          <t>Status</t>
        </is>
      </c>
      <c r="D1" s="33" t="inlineStr">
        <is>
          <t>Finding_Type</t>
        </is>
      </c>
      <c r="E1" s="33" t="inlineStr">
        <is>
          <t>Compliance</t>
        </is>
      </c>
    </row>
    <row r="2" ht="15" customHeight="1" s="24">
      <c r="A2" s="34" t="inlineStr">
        <is>
          <t>Document Control</t>
        </is>
      </c>
      <c r="B2" s="34" t="inlineStr">
        <is>
          <t>Critical</t>
        </is>
      </c>
      <c r="C2" s="34" t="inlineStr">
        <is>
          <t>Open</t>
        </is>
      </c>
      <c r="D2" s="34" t="inlineStr">
        <is>
          <t>Nonconformity</t>
        </is>
      </c>
      <c r="E2" s="34" t="inlineStr">
        <is>
          <t>Compliant</t>
        </is>
      </c>
    </row>
    <row r="3" ht="15" customHeight="1" s="24">
      <c r="A3" s="34" t="inlineStr">
        <is>
          <t>Competency &amp; Training</t>
        </is>
      </c>
      <c r="B3" s="34" t="inlineStr">
        <is>
          <t>High</t>
        </is>
      </c>
      <c r="C3" s="34" t="inlineStr">
        <is>
          <t>In Progress</t>
        </is>
      </c>
      <c r="D3" s="34" t="inlineStr">
        <is>
          <t>Observation</t>
        </is>
      </c>
      <c r="E3" s="34" t="inlineStr">
        <is>
          <t>Non-Compliant</t>
        </is>
      </c>
    </row>
    <row r="4" ht="15" customHeight="1" s="24">
      <c r="A4" s="34" t="inlineStr">
        <is>
          <t>Quality Control</t>
        </is>
      </c>
      <c r="B4" s="34" t="inlineStr">
        <is>
          <t>Medium</t>
        </is>
      </c>
      <c r="C4" s="34" t="inlineStr">
        <is>
          <t>Closed</t>
        </is>
      </c>
      <c r="D4" s="34" t="inlineStr">
        <is>
          <t>Opportunity for Improvement</t>
        </is>
      </c>
      <c r="E4" s="34" t="inlineStr">
        <is>
          <t>Partially Compliant</t>
        </is>
      </c>
    </row>
    <row r="5" ht="15" customHeight="1" s="24">
      <c r="A5" s="34" t="inlineStr">
        <is>
          <t>CAPA</t>
        </is>
      </c>
      <c r="B5" s="34" t="inlineStr">
        <is>
          <t>Low</t>
        </is>
      </c>
      <c r="C5" s="34" t="inlineStr">
        <is>
          <t>Not Applicable</t>
        </is>
      </c>
      <c r="E5" s="34" t="inlineStr">
        <is>
          <t>Not Assessed</t>
        </is>
      </c>
    </row>
    <row r="6" ht="15" customHeight="1" s="24">
      <c r="A6" s="34" t="inlineStr">
        <is>
          <t>Equipment Management</t>
        </is>
      </c>
      <c r="B6" s="34" t="inlineStr">
        <is>
          <t>Observation</t>
        </is>
      </c>
    </row>
    <row r="7" ht="15" customHeight="1" s="24">
      <c r="A7" s="34" t="inlineStr">
        <is>
          <t>Safety</t>
        </is>
      </c>
    </row>
    <row r="8" ht="15" customHeight="1" s="24">
      <c r="A8" s="34" t="inlineStr">
        <is>
          <t>Personnel</t>
        </is>
      </c>
    </row>
    <row r="9" ht="15" customHeight="1" s="24">
      <c r="A9" s="34" t="inlineStr">
        <is>
          <t>Facilities &amp; Environment</t>
        </is>
      </c>
    </row>
    <row r="10" ht="15" customHeight="1" s="24">
      <c r="A10" s="34" t="inlineStr">
        <is>
          <t>Information Management</t>
        </is>
      </c>
    </row>
    <row r="11" ht="15" customHeight="1" s="24">
      <c r="A11" s="34" t="inlineStr">
        <is>
          <t>Service Quality</t>
        </is>
      </c>
    </row>
  </sheetData>
  <sheetProtection selectLockedCells="0" selectUnlockedCells="0" sheet="1" objects="0" insertRows="1" insertHyperlinks="1" autoFilter="1" scenarios="0" formatColumns="1" deleteColumns="1" insertColumns="1" pivotTables="1" deleteRows="1" formatCells="1" formatRows="1" sort="1" password="AF18"/>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A1:M51"/>
  <sheetViews>
    <sheetView showFormulas="0" showGridLines="0"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4" customWidth="1" style="23" min="1" max="1"/>
    <col width="18" customWidth="1" style="23" min="2" max="2"/>
    <col width="38" customWidth="1" style="23" min="3" max="3"/>
    <col width="16" customWidth="1" style="23" min="4" max="4"/>
    <col width="14" customWidth="1" style="23" min="5" max="5"/>
    <col width="9" customWidth="1" style="23" min="6" max="6"/>
    <col width="7" customWidth="1" style="23" min="7" max="7"/>
    <col width="30" customWidth="1" style="23" min="8" max="8"/>
    <col width="11" customWidth="1" style="23" min="9" max="9"/>
    <col width="28" customWidth="1" style="23" min="10" max="10"/>
    <col width="14" customWidth="1" style="23" min="11" max="11"/>
    <col width="12" customWidth="1" style="23" min="12" max="13"/>
  </cols>
  <sheetData>
    <row r="1" ht="36" customHeight="1" s="24">
      <c r="A1" s="35" t="inlineStr">
        <is>
          <t>#</t>
        </is>
      </c>
      <c r="B1" s="35" t="inlineStr">
        <is>
          <t>Audit Domain</t>
        </is>
      </c>
      <c r="C1" s="35" t="inlineStr">
        <is>
          <t>Audit Question</t>
        </is>
      </c>
      <c r="D1" s="35" t="inlineStr">
        <is>
          <t>Applicable Reference</t>
        </is>
      </c>
      <c r="E1" s="35" t="inlineStr">
        <is>
          <t>Compliance</t>
        </is>
      </c>
      <c r="F1" s="35" t="inlineStr">
        <is>
          <t>Weight (%)</t>
        </is>
      </c>
      <c r="G1" s="35" t="inlineStr">
        <is>
          <t>Score</t>
        </is>
      </c>
      <c r="H1" s="35" t="inlineStr">
        <is>
          <t>Finding</t>
        </is>
      </c>
      <c r="I1" s="35" t="inlineStr">
        <is>
          <t>Risk Level</t>
        </is>
      </c>
      <c r="J1" s="35" t="inlineStr">
        <is>
          <t>Corrective Action</t>
        </is>
      </c>
      <c r="K1" s="35" t="inlineStr">
        <is>
          <t>Owner</t>
        </is>
      </c>
      <c r="L1" s="35" t="inlineStr">
        <is>
          <t>Due Date</t>
        </is>
      </c>
      <c r="M1" s="35" t="inlineStr">
        <is>
          <t>Status</t>
        </is>
      </c>
    </row>
    <row r="2" ht="23.25" customHeight="1" s="24">
      <c r="A2" s="36" t="n">
        <v>1</v>
      </c>
      <c r="B2" s="37" t="inlineStr">
        <is>
          <t>Document Control</t>
        </is>
      </c>
      <c r="C2" s="37" t="inlineStr">
        <is>
          <t>Are SOPs current, reviewed, and approved by authorized personnel?</t>
        </is>
      </c>
      <c r="D2" s="37" t="inlineStr">
        <is>
          <t>Verify against your licensed standard</t>
        </is>
      </c>
      <c r="E2" s="36" t="inlineStr">
        <is>
          <t>Partially Compliant</t>
        </is>
      </c>
      <c r="F2" s="36" t="n">
        <v>10</v>
      </c>
      <c r="G2" s="38">
        <f>IF(E2="Compliant",1,IF(E2="Partially Compliant",0.5,0))</f>
        <v/>
      </c>
      <c r="H2" s="37" t="n"/>
      <c r="I2" s="37" t="n"/>
      <c r="J2" s="37" t="n"/>
      <c r="K2" s="37" t="n"/>
      <c r="L2" s="37" t="n"/>
      <c r="M2" s="37" t="n"/>
    </row>
    <row r="3" ht="23.25" customHeight="1" s="24">
      <c r="A3" s="36" t="n">
        <v>2</v>
      </c>
      <c r="B3" s="37" t="inlineStr">
        <is>
          <t>Document Control</t>
        </is>
      </c>
      <c r="C3" s="37" t="inlineStr">
        <is>
          <t>Is there a master list of all controlled documents?</t>
        </is>
      </c>
      <c r="D3" s="37" t="inlineStr">
        <is>
          <t>Verify against your licensed standard</t>
        </is>
      </c>
      <c r="E3" s="36" t="inlineStr">
        <is>
          <t>Compliant</t>
        </is>
      </c>
      <c r="F3" s="36" t="n">
        <v>8</v>
      </c>
      <c r="G3" s="38">
        <f>IF(E3="Compliant",1,IF(E3="Partially Compliant",0.5,0))</f>
        <v/>
      </c>
      <c r="H3" s="37" t="n"/>
      <c r="I3" s="37" t="n"/>
      <c r="J3" s="37" t="n"/>
      <c r="K3" s="37" t="n"/>
      <c r="L3" s="37" t="n"/>
      <c r="M3" s="37" t="n"/>
    </row>
    <row r="4" ht="23.25" customHeight="1" s="24">
      <c r="A4" s="36" t="n">
        <v>3</v>
      </c>
      <c r="B4" s="37" t="inlineStr">
        <is>
          <t>Document Control</t>
        </is>
      </c>
      <c r="C4" s="37" t="inlineStr">
        <is>
          <t>Are obsolete documents removed from points of use?</t>
        </is>
      </c>
      <c r="D4" s="37" t="inlineStr">
        <is>
          <t>Verify against your licensed standard</t>
        </is>
      </c>
      <c r="E4" s="36" t="inlineStr">
        <is>
          <t>Compliant</t>
        </is>
      </c>
      <c r="F4" s="36" t="n">
        <v>7</v>
      </c>
      <c r="G4" s="38">
        <f>IF(E4="Compliant",1,IF(E4="Partially Compliant",0.5,0))</f>
        <v/>
      </c>
      <c r="H4" s="37" t="n"/>
      <c r="I4" s="37" t="n"/>
      <c r="J4" s="37" t="n"/>
      <c r="K4" s="37" t="n"/>
      <c r="L4" s="37" t="n"/>
      <c r="M4" s="37" t="n"/>
    </row>
    <row r="5" ht="23.25" customHeight="1" s="24">
      <c r="A5" s="36" t="n">
        <v>4</v>
      </c>
      <c r="B5" s="37" t="inlineStr">
        <is>
          <t>Competency &amp; Training</t>
        </is>
      </c>
      <c r="C5" s="37" t="inlineStr">
        <is>
          <t>Are competency assessments completed for all staff at required intervals?</t>
        </is>
      </c>
      <c r="D5" s="37" t="inlineStr">
        <is>
          <t>Verify against your licensed standard</t>
        </is>
      </c>
      <c r="E5" s="36" t="inlineStr">
        <is>
          <t>Non-Compliant</t>
        </is>
      </c>
      <c r="F5" s="36" t="n">
        <v>10</v>
      </c>
      <c r="G5" s="38">
        <f>IF(E5="Compliant",1,IF(E5="Partially Compliant",0.5,0))</f>
        <v/>
      </c>
      <c r="H5" s="37" t="n"/>
      <c r="I5" s="37" t="n"/>
      <c r="J5" s="37" t="n"/>
      <c r="K5" s="37" t="n"/>
      <c r="L5" s="37" t="n"/>
      <c r="M5" s="37" t="n"/>
    </row>
    <row r="6" ht="23.25" customHeight="1" s="24">
      <c r="A6" s="36" t="n">
        <v>5</v>
      </c>
      <c r="B6" s="37" t="inlineStr">
        <is>
          <t>Competency &amp; Training</t>
        </is>
      </c>
      <c r="C6" s="37" t="inlineStr">
        <is>
          <t>Are training records maintained and up to date?</t>
        </is>
      </c>
      <c r="D6" s="37" t="inlineStr">
        <is>
          <t>Verify against your licensed standard</t>
        </is>
      </c>
      <c r="E6" s="36" t="inlineStr">
        <is>
          <t>Partially Compliant</t>
        </is>
      </c>
      <c r="F6" s="36" t="n">
        <v>8</v>
      </c>
      <c r="G6" s="38">
        <f>IF(E6="Compliant",1,IF(E6="Partially Compliant",0.5,0))</f>
        <v/>
      </c>
      <c r="H6" s="37" t="n"/>
      <c r="I6" s="37" t="n"/>
      <c r="J6" s="37" t="n"/>
      <c r="K6" s="37" t="n"/>
      <c r="L6" s="37" t="n"/>
      <c r="M6" s="37" t="n"/>
    </row>
    <row r="7" ht="23.25" customHeight="1" s="24">
      <c r="A7" s="36" t="n">
        <v>6</v>
      </c>
      <c r="B7" s="37" t="inlineStr">
        <is>
          <t>Quality Control</t>
        </is>
      </c>
      <c r="C7" s="37" t="inlineStr">
        <is>
          <t>Are QC records reviewed daily by authorized personnel?</t>
        </is>
      </c>
      <c r="D7" s="37" t="inlineStr">
        <is>
          <t>Verify against your licensed standard</t>
        </is>
      </c>
      <c r="E7" s="36" t="inlineStr">
        <is>
          <t>Compliant</t>
        </is>
      </c>
      <c r="F7" s="36" t="n">
        <v>10</v>
      </c>
      <c r="G7" s="38">
        <f>IF(E7="Compliant",1,IF(E7="Partially Compliant",0.5,0))</f>
        <v/>
      </c>
      <c r="H7" s="37" t="n"/>
      <c r="I7" s="37" t="n"/>
      <c r="J7" s="37" t="n"/>
      <c r="K7" s="37" t="n"/>
      <c r="L7" s="37" t="n"/>
      <c r="M7" s="37" t="n"/>
    </row>
    <row r="8" ht="23.25" customHeight="1" s="24">
      <c r="A8" s="36" t="n">
        <v>7</v>
      </c>
      <c r="B8" s="37" t="inlineStr">
        <is>
          <t>Quality Control</t>
        </is>
      </c>
      <c r="C8" s="37" t="inlineStr">
        <is>
          <t>Are QC failures investigated and documented?</t>
        </is>
      </c>
      <c r="D8" s="37" t="inlineStr">
        <is>
          <t>Verify against your licensed standard</t>
        </is>
      </c>
      <c r="E8" s="36" t="inlineStr">
        <is>
          <t>Partially Compliant</t>
        </is>
      </c>
      <c r="F8" s="36" t="n">
        <v>8</v>
      </c>
      <c r="G8" s="38">
        <f>IF(E8="Compliant",1,IF(E8="Partially Compliant",0.5,0))</f>
        <v/>
      </c>
      <c r="H8" s="37" t="n"/>
      <c r="I8" s="37" t="n"/>
      <c r="J8" s="37" t="n"/>
      <c r="K8" s="37" t="n"/>
      <c r="L8" s="37" t="n"/>
      <c r="M8" s="37" t="n"/>
    </row>
    <row r="9" ht="23.25" customHeight="1" s="24">
      <c r="A9" s="36" t="n">
        <v>8</v>
      </c>
      <c r="B9" s="37" t="inlineStr">
        <is>
          <t>CAPA</t>
        </is>
      </c>
      <c r="C9" s="37" t="inlineStr">
        <is>
          <t>Are corrective actions tracked to closure within target timelines?</t>
        </is>
      </c>
      <c r="D9" s="37" t="inlineStr">
        <is>
          <t>Verify against your licensed standard</t>
        </is>
      </c>
      <c r="E9" s="36" t="inlineStr">
        <is>
          <t>Non-Compliant</t>
        </is>
      </c>
      <c r="F9" s="36" t="n">
        <v>10</v>
      </c>
      <c r="G9" s="38">
        <f>IF(E9="Compliant",1,IF(E9="Partially Compliant",0.5,0))</f>
        <v/>
      </c>
      <c r="H9" s="37" t="n"/>
      <c r="I9" s="37" t="n"/>
      <c r="J9" s="37" t="n"/>
      <c r="K9" s="37" t="n"/>
      <c r="L9" s="37" t="n"/>
      <c r="M9" s="37" t="n"/>
    </row>
    <row r="10" ht="23.25" customHeight="1" s="24">
      <c r="A10" s="36" t="n">
        <v>9</v>
      </c>
      <c r="B10" s="37" t="inlineStr">
        <is>
          <t>CAPA</t>
        </is>
      </c>
      <c r="C10" s="37" t="inlineStr">
        <is>
          <t>Are root cause analyses performed for significant findings?</t>
        </is>
      </c>
      <c r="D10" s="37" t="inlineStr">
        <is>
          <t>Verify against your licensed standard</t>
        </is>
      </c>
      <c r="E10" s="36" t="inlineStr">
        <is>
          <t>Compliant</t>
        </is>
      </c>
      <c r="F10" s="36" t="n">
        <v>7</v>
      </c>
      <c r="G10" s="38">
        <f>IF(E10="Compliant",1,IF(E10="Partially Compliant",0.5,0))</f>
        <v/>
      </c>
      <c r="H10" s="37" t="n"/>
      <c r="I10" s="37" t="n"/>
      <c r="J10" s="37" t="n"/>
      <c r="K10" s="37" t="n"/>
      <c r="L10" s="37" t="n"/>
      <c r="M10" s="37" t="n"/>
    </row>
    <row r="11" ht="23.25" customHeight="1" s="24">
      <c r="A11" s="36" t="n">
        <v>10</v>
      </c>
      <c r="B11" s="37" t="inlineStr">
        <is>
          <t>Equipment Management</t>
        </is>
      </c>
      <c r="C11" s="37" t="inlineStr">
        <is>
          <t>Is equipment calibrated per schedule and documented?</t>
        </is>
      </c>
      <c r="D11" s="37" t="inlineStr">
        <is>
          <t>Verify against your licensed standard</t>
        </is>
      </c>
      <c r="E11" s="36" t="inlineStr">
        <is>
          <t>Compliant</t>
        </is>
      </c>
      <c r="F11" s="36" t="n">
        <v>8</v>
      </c>
      <c r="G11" s="38">
        <f>IF(E11="Compliant",1,IF(E11="Partially Compliant",0.5,0))</f>
        <v/>
      </c>
      <c r="H11" s="37" t="n"/>
      <c r="I11" s="37" t="n"/>
      <c r="J11" s="37" t="n"/>
      <c r="K11" s="37" t="n"/>
      <c r="L11" s="37" t="n"/>
      <c r="M11" s="37" t="n"/>
    </row>
    <row r="12" ht="23.25" customHeight="1" s="24">
      <c r="A12" s="36" t="n">
        <v>11</v>
      </c>
      <c r="B12" s="37" t="inlineStr">
        <is>
          <t>Equipment Management</t>
        </is>
      </c>
      <c r="C12" s="37" t="inlineStr">
        <is>
          <t>Are preventive maintenance records maintained?</t>
        </is>
      </c>
      <c r="D12" s="37" t="inlineStr">
        <is>
          <t>Verify against your licensed standard</t>
        </is>
      </c>
      <c r="E12" s="36" t="inlineStr">
        <is>
          <t>Partially Compliant</t>
        </is>
      </c>
      <c r="F12" s="36" t="n">
        <v>7</v>
      </c>
      <c r="G12" s="38">
        <f>IF(E12="Compliant",1,IF(E12="Partially Compliant",0.5,0))</f>
        <v/>
      </c>
      <c r="H12" s="37" t="n"/>
      <c r="I12" s="37" t="n"/>
      <c r="J12" s="37" t="n"/>
      <c r="K12" s="37" t="n"/>
      <c r="L12" s="37" t="n"/>
      <c r="M12" s="37" t="n"/>
    </row>
    <row r="13" ht="23.25" customHeight="1" s="24">
      <c r="A13" s="36" t="n">
        <v>12</v>
      </c>
      <c r="B13" s="37" t="inlineStr">
        <is>
          <t>Safety</t>
        </is>
      </c>
      <c r="C13" s="37" t="inlineStr">
        <is>
          <t>Is PPE available, appropriate, and used by all staff?</t>
        </is>
      </c>
      <c r="D13" s="37" t="inlineStr">
        <is>
          <t>Verify against your licensed standard</t>
        </is>
      </c>
      <c r="E13" s="36" t="inlineStr">
        <is>
          <t>Compliant</t>
        </is>
      </c>
      <c r="F13" s="36" t="n">
        <v>8</v>
      </c>
      <c r="G13" s="38">
        <f>IF(E13="Compliant",1,IF(E13="Partially Compliant",0.5,0))</f>
        <v/>
      </c>
      <c r="H13" s="37" t="n"/>
      <c r="I13" s="37" t="n"/>
      <c r="J13" s="37" t="n"/>
      <c r="K13" s="37" t="n"/>
      <c r="L13" s="37" t="n"/>
      <c r="M13" s="37" t="n"/>
    </row>
    <row r="14" ht="23.25" customHeight="1" s="24">
      <c r="A14" s="36" t="n">
        <v>13</v>
      </c>
      <c r="B14" s="37" t="inlineStr">
        <is>
          <t>Safety</t>
        </is>
      </c>
      <c r="C14" s="37" t="inlineStr">
        <is>
          <t>Are safety incidents reported, investigated, and trended?</t>
        </is>
      </c>
      <c r="D14" s="37" t="inlineStr">
        <is>
          <t>Verify against your licensed standard</t>
        </is>
      </c>
      <c r="E14" s="36" t="inlineStr">
        <is>
          <t>Compliant</t>
        </is>
      </c>
      <c r="F14" s="36" t="n">
        <v>7</v>
      </c>
      <c r="G14" s="38">
        <f>IF(E14="Compliant",1,IF(E14="Partially Compliant",0.5,0))</f>
        <v/>
      </c>
      <c r="H14" s="37" t="n"/>
      <c r="I14" s="37" t="n"/>
      <c r="J14" s="37" t="n"/>
      <c r="K14" s="37" t="n"/>
      <c r="L14" s="37" t="n"/>
      <c r="M14" s="37" t="n"/>
    </row>
    <row r="15" ht="23.25" customHeight="1" s="24">
      <c r="A15" s="36" t="n">
        <v>14</v>
      </c>
      <c r="B15" s="37" t="inlineStr">
        <is>
          <t>Personnel</t>
        </is>
      </c>
      <c r="C15" s="37" t="inlineStr">
        <is>
          <t>Are job descriptions current and on file for all staff?</t>
        </is>
      </c>
      <c r="D15" s="37" t="inlineStr">
        <is>
          <t>Verify against your licensed standard</t>
        </is>
      </c>
      <c r="E15" s="36" t="inlineStr">
        <is>
          <t>Not Assessed</t>
        </is>
      </c>
      <c r="F15" s="36" t="n">
        <v>5</v>
      </c>
      <c r="G15" s="38">
        <f>IF(E15="Compliant",1,IF(E15="Partially Compliant",0.5,0))</f>
        <v/>
      </c>
      <c r="H15" s="37" t="n"/>
      <c r="I15" s="37" t="n"/>
      <c r="J15" s="37" t="n"/>
      <c r="K15" s="37" t="n"/>
      <c r="L15" s="37" t="n"/>
      <c r="M15" s="37" t="n"/>
    </row>
    <row r="16" ht="23.25" customHeight="1" s="24">
      <c r="A16" s="36" t="n">
        <v>15</v>
      </c>
      <c r="B16" s="37" t="inlineStr">
        <is>
          <t>Personnel</t>
        </is>
      </c>
      <c r="C16" s="37" t="inlineStr">
        <is>
          <t>Are continuing education records maintained?</t>
        </is>
      </c>
      <c r="D16" s="37" t="inlineStr">
        <is>
          <t>Verify against your licensed standard</t>
        </is>
      </c>
      <c r="E16" s="36" t="inlineStr">
        <is>
          <t>Partially Compliant</t>
        </is>
      </c>
      <c r="F16" s="36" t="n">
        <v>5</v>
      </c>
      <c r="G16" s="38">
        <f>IF(E16="Compliant",1,IF(E16="Partially Compliant",0.5,0))</f>
        <v/>
      </c>
      <c r="H16" s="37" t="n"/>
      <c r="I16" s="37" t="n"/>
      <c r="J16" s="37" t="n"/>
      <c r="K16" s="37" t="n"/>
      <c r="L16" s="37" t="n"/>
      <c r="M16" s="37" t="n"/>
    </row>
    <row r="17" ht="23.25" customHeight="1" s="24">
      <c r="A17" s="36" t="n">
        <v>16</v>
      </c>
      <c r="B17" s="37" t="inlineStr">
        <is>
          <t>Facilities &amp; Environment</t>
        </is>
      </c>
      <c r="C17" s="37" t="inlineStr">
        <is>
          <t>Is temperature and humidity monitored and recorded?</t>
        </is>
      </c>
      <c r="D17" s="37" t="inlineStr">
        <is>
          <t>Verify against your licensed standard</t>
        </is>
      </c>
      <c r="E17" s="36" t="inlineStr">
        <is>
          <t>Compliant</t>
        </is>
      </c>
      <c r="F17" s="36" t="n">
        <v>7</v>
      </c>
      <c r="G17" s="38">
        <f>IF(E17="Compliant",1,IF(E17="Partially Compliant",0.5,0))</f>
        <v/>
      </c>
      <c r="H17" s="37" t="n"/>
      <c r="I17" s="37" t="n"/>
      <c r="J17" s="37" t="n"/>
      <c r="K17" s="37" t="n"/>
      <c r="L17" s="37" t="n"/>
      <c r="M17" s="37" t="n"/>
    </row>
    <row r="18" ht="23.25" customHeight="1" s="24">
      <c r="A18" s="36" t="n">
        <v>17</v>
      </c>
      <c r="B18" s="37" t="inlineStr">
        <is>
          <t>Facilities &amp; Environment</t>
        </is>
      </c>
      <c r="C18" s="37" t="inlineStr">
        <is>
          <t>Is the laboratory clean, organized, and free of clutter?</t>
        </is>
      </c>
      <c r="D18" s="37" t="inlineStr">
        <is>
          <t>Verify against your licensed standard</t>
        </is>
      </c>
      <c r="E18" s="36" t="inlineStr">
        <is>
          <t>Compliant</t>
        </is>
      </c>
      <c r="F18" s="36" t="n">
        <v>5</v>
      </c>
      <c r="G18" s="38">
        <f>IF(E18="Compliant",1,IF(E18="Partially Compliant",0.5,0))</f>
        <v/>
      </c>
      <c r="H18" s="37" t="n"/>
      <c r="I18" s="37" t="n"/>
      <c r="J18" s="37" t="n"/>
      <c r="K18" s="37" t="n"/>
      <c r="L18" s="37" t="n"/>
      <c r="M18" s="37" t="n"/>
    </row>
    <row r="19" ht="23.25" customHeight="1" s="24">
      <c r="A19" s="36" t="n">
        <v>18</v>
      </c>
      <c r="B19" s="37" t="inlineStr">
        <is>
          <t>Information Management</t>
        </is>
      </c>
      <c r="C19" s="37" t="inlineStr">
        <is>
          <t>Is the LIS backed up regularly with documented recovery testing?</t>
        </is>
      </c>
      <c r="D19" s="37" t="inlineStr">
        <is>
          <t>Verify against your licensed standard</t>
        </is>
      </c>
      <c r="E19" s="36" t="inlineStr">
        <is>
          <t>Partially Compliant</t>
        </is>
      </c>
      <c r="F19" s="36" t="n">
        <v>8</v>
      </c>
      <c r="G19" s="38">
        <f>IF(E19="Compliant",1,IF(E19="Partially Compliant",0.5,0))</f>
        <v/>
      </c>
      <c r="H19" s="37" t="n"/>
      <c r="I19" s="37" t="n"/>
      <c r="J19" s="37" t="n"/>
      <c r="K19" s="37" t="n"/>
      <c r="L19" s="37" t="n"/>
      <c r="M19" s="37" t="n"/>
    </row>
    <row r="20" ht="23.25" customHeight="1" s="24">
      <c r="A20" s="36" t="n">
        <v>19</v>
      </c>
      <c r="B20" s="37" t="inlineStr">
        <is>
          <t>Information Management</t>
        </is>
      </c>
      <c r="C20" s="37" t="inlineStr">
        <is>
          <t>Are access permissions reviewed periodically?</t>
        </is>
      </c>
      <c r="D20" s="37" t="inlineStr">
        <is>
          <t>Verify against your licensed standard</t>
        </is>
      </c>
      <c r="E20" s="36" t="inlineStr">
        <is>
          <t>Compliant</t>
        </is>
      </c>
      <c r="F20" s="36" t="n">
        <v>5</v>
      </c>
      <c r="G20" s="38">
        <f>IF(E20="Compliant",1,IF(E20="Partially Compliant",0.5,0))</f>
        <v/>
      </c>
      <c r="H20" s="37" t="n"/>
      <c r="I20" s="37" t="n"/>
      <c r="J20" s="37" t="n"/>
      <c r="K20" s="37" t="n"/>
      <c r="L20" s="37" t="n"/>
      <c r="M20" s="37" t="n"/>
    </row>
    <row r="21" ht="23.25" customHeight="1" s="24">
      <c r="A21" s="36" t="n">
        <v>20</v>
      </c>
      <c r="B21" s="37" t="inlineStr">
        <is>
          <t>Service Quality</t>
        </is>
      </c>
      <c r="C21" s="37" t="inlineStr">
        <is>
          <t>Are turnaround times monitored and reported?</t>
        </is>
      </c>
      <c r="D21" s="37" t="inlineStr">
        <is>
          <t>Verify against your licensed standard</t>
        </is>
      </c>
      <c r="E21" s="36" t="inlineStr">
        <is>
          <t>Compliant</t>
        </is>
      </c>
      <c r="F21" s="36" t="n">
        <v>5</v>
      </c>
      <c r="G21" s="38">
        <f>IF(E21="Compliant",1,IF(E21="Partially Compliant",0.5,0))</f>
        <v/>
      </c>
      <c r="H21" s="37" t="n"/>
      <c r="I21" s="37" t="n"/>
      <c r="J21" s="37" t="n"/>
      <c r="K21" s="37" t="n"/>
      <c r="L21" s="37" t="n"/>
      <c r="M21" s="37" t="n"/>
    </row>
    <row r="22" ht="15" customHeight="1" s="24">
      <c r="A22" s="36" t="n">
        <v>21</v>
      </c>
      <c r="G22" s="38">
        <f>IF(E22="Compliant",1,IF(E22="Partially Compliant",0.5,0))</f>
        <v/>
      </c>
    </row>
    <row r="23" ht="15" customHeight="1" s="24">
      <c r="A23" s="36" t="n">
        <v>22</v>
      </c>
      <c r="G23" s="38">
        <f>IF(E23="Compliant",1,IF(E23="Partially Compliant",0.5,0))</f>
        <v/>
      </c>
    </row>
    <row r="24" ht="15" customHeight="1" s="24">
      <c r="A24" s="36" t="n">
        <v>23</v>
      </c>
      <c r="G24" s="38">
        <f>IF(E24="Compliant",1,IF(E24="Partially Compliant",0.5,0))</f>
        <v/>
      </c>
    </row>
    <row r="25" ht="15" customHeight="1" s="24">
      <c r="A25" s="36" t="n">
        <v>24</v>
      </c>
      <c r="G25" s="38">
        <f>IF(E25="Compliant",1,IF(E25="Partially Compliant",0.5,0))</f>
        <v/>
      </c>
    </row>
    <row r="26" ht="15" customHeight="1" s="24">
      <c r="A26" s="36" t="n">
        <v>25</v>
      </c>
      <c r="G26" s="38">
        <f>IF(E26="Compliant",1,IF(E26="Partially Compliant",0.5,0))</f>
        <v/>
      </c>
    </row>
    <row r="27" ht="15" customHeight="1" s="24">
      <c r="A27" s="36" t="n">
        <v>26</v>
      </c>
      <c r="G27" s="38">
        <f>IF(E27="Compliant",1,IF(E27="Partially Compliant",0.5,0))</f>
        <v/>
      </c>
    </row>
    <row r="28" ht="15" customHeight="1" s="24">
      <c r="A28" s="36" t="n">
        <v>27</v>
      </c>
      <c r="G28" s="38">
        <f>IF(E28="Compliant",1,IF(E28="Partially Compliant",0.5,0))</f>
        <v/>
      </c>
    </row>
    <row r="29" ht="15" customHeight="1" s="24">
      <c r="A29" s="36" t="n">
        <v>28</v>
      </c>
      <c r="G29" s="38">
        <f>IF(E29="Compliant",1,IF(E29="Partially Compliant",0.5,0))</f>
        <v/>
      </c>
    </row>
    <row r="30" ht="15" customHeight="1" s="24">
      <c r="A30" s="36" t="n">
        <v>29</v>
      </c>
      <c r="G30" s="38">
        <f>IF(E30="Compliant",1,IF(E30="Partially Compliant",0.5,0))</f>
        <v/>
      </c>
    </row>
    <row r="31" ht="15" customHeight="1" s="24">
      <c r="A31" s="36" t="n">
        <v>30</v>
      </c>
      <c r="G31" s="38">
        <f>IF(E31="Compliant",1,IF(E31="Partially Compliant",0.5,0))</f>
        <v/>
      </c>
    </row>
    <row r="32" ht="15" customHeight="1" s="24">
      <c r="A32" s="36" t="n">
        <v>31</v>
      </c>
      <c r="G32" s="38">
        <f>IF(E32="Compliant",1,IF(E32="Partially Compliant",0.5,0))</f>
        <v/>
      </c>
    </row>
    <row r="33" ht="15" customHeight="1" s="24">
      <c r="A33" s="36" t="n">
        <v>32</v>
      </c>
      <c r="G33" s="38">
        <f>IF(E33="Compliant",1,IF(E33="Partially Compliant",0.5,0))</f>
        <v/>
      </c>
    </row>
    <row r="34" ht="15" customHeight="1" s="24">
      <c r="A34" s="36" t="n">
        <v>33</v>
      </c>
      <c r="G34" s="38">
        <f>IF(E34="Compliant",1,IF(E34="Partially Compliant",0.5,0))</f>
        <v/>
      </c>
    </row>
    <row r="35" ht="15" customHeight="1" s="24">
      <c r="A35" s="36" t="n">
        <v>34</v>
      </c>
      <c r="G35" s="38">
        <f>IF(E35="Compliant",1,IF(E35="Partially Compliant",0.5,0))</f>
        <v/>
      </c>
    </row>
    <row r="36" ht="15" customHeight="1" s="24">
      <c r="A36" s="36" t="n">
        <v>35</v>
      </c>
      <c r="G36" s="38">
        <f>IF(E36="Compliant",1,IF(E36="Partially Compliant",0.5,0))</f>
        <v/>
      </c>
    </row>
    <row r="37" ht="15" customHeight="1" s="24">
      <c r="A37" s="36" t="n">
        <v>36</v>
      </c>
      <c r="G37" s="38">
        <f>IF(E37="Compliant",1,IF(E37="Partially Compliant",0.5,0))</f>
        <v/>
      </c>
    </row>
    <row r="38" ht="15" customHeight="1" s="24">
      <c r="A38" s="36" t="n">
        <v>37</v>
      </c>
      <c r="G38" s="38">
        <f>IF(E38="Compliant",1,IF(E38="Partially Compliant",0.5,0))</f>
        <v/>
      </c>
    </row>
    <row r="39" ht="15" customHeight="1" s="24">
      <c r="A39" s="36" t="n">
        <v>38</v>
      </c>
      <c r="G39" s="38">
        <f>IF(E39="Compliant",1,IF(E39="Partially Compliant",0.5,0))</f>
        <v/>
      </c>
    </row>
    <row r="40" ht="15" customHeight="1" s="24">
      <c r="A40" s="36" t="n">
        <v>39</v>
      </c>
      <c r="G40" s="38">
        <f>IF(E40="Compliant",1,IF(E40="Partially Compliant",0.5,0))</f>
        <v/>
      </c>
    </row>
    <row r="41" ht="15" customHeight="1" s="24">
      <c r="A41" s="36" t="n">
        <v>40</v>
      </c>
      <c r="G41" s="38">
        <f>IF(E41="Compliant",1,IF(E41="Partially Compliant",0.5,0))</f>
        <v/>
      </c>
    </row>
    <row r="42" ht="15" customHeight="1" s="24">
      <c r="A42" s="36" t="n">
        <v>41</v>
      </c>
      <c r="G42" s="38">
        <f>IF(E42="Compliant",1,IF(E42="Partially Compliant",0.5,0))</f>
        <v/>
      </c>
    </row>
    <row r="43" ht="15" customHeight="1" s="24">
      <c r="A43" s="36" t="n">
        <v>42</v>
      </c>
      <c r="G43" s="38">
        <f>IF(E43="Compliant",1,IF(E43="Partially Compliant",0.5,0))</f>
        <v/>
      </c>
    </row>
    <row r="44" ht="15" customHeight="1" s="24">
      <c r="A44" s="36" t="n">
        <v>43</v>
      </c>
      <c r="G44" s="38">
        <f>IF(E44="Compliant",1,IF(E44="Partially Compliant",0.5,0))</f>
        <v/>
      </c>
    </row>
    <row r="45" ht="15" customHeight="1" s="24">
      <c r="A45" s="36" t="n">
        <v>44</v>
      </c>
      <c r="G45" s="38">
        <f>IF(E45="Compliant",1,IF(E45="Partially Compliant",0.5,0))</f>
        <v/>
      </c>
    </row>
    <row r="46" ht="15" customHeight="1" s="24">
      <c r="A46" s="36" t="n">
        <v>45</v>
      </c>
      <c r="G46" s="38">
        <f>IF(E46="Compliant",1,IF(E46="Partially Compliant",0.5,0))</f>
        <v/>
      </c>
    </row>
    <row r="47" ht="15" customHeight="1" s="24">
      <c r="A47" s="36" t="n">
        <v>46</v>
      </c>
      <c r="G47" s="38">
        <f>IF(E47="Compliant",1,IF(E47="Partially Compliant",0.5,0))</f>
        <v/>
      </c>
    </row>
    <row r="48" ht="15" customHeight="1" s="24">
      <c r="A48" s="36" t="n">
        <v>47</v>
      </c>
      <c r="G48" s="38">
        <f>IF(E48="Compliant",1,IF(E48="Partially Compliant",0.5,0))</f>
        <v/>
      </c>
    </row>
    <row r="49" ht="15" customHeight="1" s="24">
      <c r="A49" s="36" t="n">
        <v>48</v>
      </c>
      <c r="G49" s="38">
        <f>IF(E49="Compliant",1,IF(E49="Partially Compliant",0.5,0))</f>
        <v/>
      </c>
    </row>
    <row r="50" ht="15" customHeight="1" s="24">
      <c r="A50" s="36" t="n">
        <v>49</v>
      </c>
      <c r="G50" s="38">
        <f>IF(E50="Compliant",1,IF(E50="Partially Compliant",0.5,0))</f>
        <v/>
      </c>
    </row>
    <row r="51" ht="15" customHeight="1" s="24">
      <c r="A51" s="36" t="n">
        <v>50</v>
      </c>
      <c r="G51" s="38">
        <f>IF(E51="Compliant",1,IF(E51="Partially Compliant",0.5,0))</f>
        <v/>
      </c>
    </row>
  </sheetData>
  <sheetProtection selectLockedCells="0" selectUnlockedCells="0" sheet="1" objects="0" insertRows="1" insertHyperlinks="1" autoFilter="1" scenarios="0" formatColumns="1" deleteColumns="1" insertColumns="1" pivotTables="1" deleteRows="1" formatCells="1" formatRows="1" sort="1" password="AF18"/>
  <autoFilter ref="A1:M51"/>
  <conditionalFormatting sqref="E2:E51">
    <cfRule type="cellIs" rank="0" priority="2" equalAverage="0" operator="equal" aboveAverage="0" dxfId="9" text="" percent="0" bottom="0">
      <formula>"Compliant"</formula>
    </cfRule>
    <cfRule type="cellIs" rank="0" priority="3" equalAverage="0" operator="equal" aboveAverage="0" dxfId="10" text="" percent="0" bottom="0">
      <formula>"Non-Compliant"</formula>
    </cfRule>
    <cfRule type="cellIs" rank="0" priority="4" equalAverage="0" operator="equal" aboveAverage="0" dxfId="11" text="" percent="0" bottom="0">
      <formula>"Partially Compliant"</formula>
    </cfRule>
  </conditionalFormatting>
  <dataValidations count="3">
    <dataValidation sqref="E2:E51" showDropDown="0" showInputMessage="0" showErrorMessage="0" allowBlank="1" type="list" errorStyle="stop" operator="between">
      <formula1>"Compliant,Non-Compliant,Partially Compliant,Not Assessed"</formula1>
      <formula2>0</formula2>
    </dataValidation>
    <dataValidation sqref="I2:I51" showDropDown="0" showInputMessage="0" showErrorMessage="0" allowBlank="1" type="list" errorStyle="stop" operator="between">
      <formula1>"Critical,High,Medium,Low,Observation"</formula1>
      <formula2>0</formula2>
    </dataValidation>
    <dataValidation sqref="M2:M51" showDropDown="0" showInputMessage="0" showErrorMessage="0" allowBlank="1" type="list" errorStyle="stop" operator="between">
      <formula1>"Open,In Progress,Closed,Not Applicable"</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1"/>
  </sheetPr>
  <dimension ref="A1:M26"/>
  <sheetViews>
    <sheetView showFormulas="0" showGridLines="0"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4" customWidth="1" style="23" min="1" max="1"/>
    <col width="12" customWidth="1" style="23" min="2" max="2"/>
    <col width="16" customWidth="1" style="23" min="3" max="3"/>
    <col width="30" customWidth="1" style="23" min="4" max="4"/>
    <col width="11" customWidth="1" style="23" min="5" max="5"/>
    <col width="25" customWidth="1" style="23" min="6" max="6"/>
    <col width="28" customWidth="1" style="23" min="7" max="7"/>
    <col width="14" customWidth="1" style="23" min="8" max="8"/>
    <col width="12" customWidth="1" style="23" min="9" max="11"/>
    <col width="10" customWidth="1" style="23" min="12" max="12"/>
    <col width="22" customWidth="1" style="23" min="13" max="13"/>
  </cols>
  <sheetData>
    <row r="1" ht="36" customHeight="1" s="24">
      <c r="A1" s="35" t="inlineStr">
        <is>
          <t>#</t>
        </is>
      </c>
      <c r="B1" s="35" t="inlineStr">
        <is>
          <t>Finding ID</t>
        </is>
      </c>
      <c r="C1" s="35" t="inlineStr">
        <is>
          <t>Domain</t>
        </is>
      </c>
      <c r="D1" s="35" t="inlineStr">
        <is>
          <t>Finding Description</t>
        </is>
      </c>
      <c r="E1" s="35" t="inlineStr">
        <is>
          <t>Risk Level</t>
        </is>
      </c>
      <c r="F1" s="35" t="inlineStr">
        <is>
          <t>Root Cause</t>
        </is>
      </c>
      <c r="G1" s="35" t="inlineStr">
        <is>
          <t>Corrective Action</t>
        </is>
      </c>
      <c r="H1" s="35" t="inlineStr">
        <is>
          <t>Owner</t>
        </is>
      </c>
      <c r="I1" s="35" t="inlineStr">
        <is>
          <t>Due Date</t>
        </is>
      </c>
      <c r="J1" s="35" t="inlineStr">
        <is>
          <t>Status</t>
        </is>
      </c>
      <c r="K1" s="35" t="inlineStr">
        <is>
          <t>Date Closed</t>
        </is>
      </c>
      <c r="L1" s="35" t="inlineStr">
        <is>
          <t>Days Open</t>
        </is>
      </c>
      <c r="M1" s="35" t="inlineStr">
        <is>
          <t>Effectiveness</t>
        </is>
      </c>
    </row>
    <row r="2" ht="23.25" customHeight="1" s="24">
      <c r="A2" s="36" t="n">
        <v>1</v>
      </c>
      <c r="B2" s="39" t="inlineStr">
        <is>
          <t>F-001</t>
        </is>
      </c>
      <c r="C2" s="37" t="inlineStr">
        <is>
          <t>Competency &amp; Training</t>
        </is>
      </c>
      <c r="D2" s="37" t="inlineStr">
        <is>
          <t>Competency assessments not completed for 2 staff members</t>
        </is>
      </c>
      <c r="E2" s="36" t="inlineStr">
        <is>
          <t>High</t>
        </is>
      </c>
      <c r="F2" s="37" t="inlineStr">
        <is>
          <t>Competency records stored in different locations</t>
        </is>
      </c>
      <c r="G2" s="37" t="inlineStr">
        <is>
          <t>Consolidate competency records into central file</t>
        </is>
      </c>
      <c r="H2" s="37" t="inlineStr">
        <is>
          <t>HR Manager</t>
        </is>
      </c>
      <c r="I2" s="36" t="inlineStr">
        <is>
          <t>2026-11-15</t>
        </is>
      </c>
      <c r="J2" s="36" t="inlineStr">
        <is>
          <t>In Progress</t>
        </is>
      </c>
      <c r="K2" s="36" t="n"/>
      <c r="L2" s="38">
        <f>IFERROR(IF(AND(J2&lt;&gt;"Closed",J2&lt;&gt;"Not Applicable",I2&lt;&gt;"",TODAY()&gt;DATEVALUE(I2)),TODAY()-DATEVALUE(I2),IF(K2&lt;&gt;"",DATEVALUE(K2)-DATEVALUE(I2),0)),0)</f>
        <v/>
      </c>
      <c r="M2" s="37" t="n"/>
    </row>
    <row r="3" ht="23.25" customHeight="1" s="24">
      <c r="A3" s="36" t="n">
        <v>2</v>
      </c>
      <c r="B3" s="39" t="inlineStr">
        <is>
          <t>F-002</t>
        </is>
      </c>
      <c r="C3" s="37" t="inlineStr">
        <is>
          <t>CAPA</t>
        </is>
      </c>
      <c r="D3" s="37" t="inlineStr">
        <is>
          <t>Corrective actions not closed within 30-day target</t>
        </is>
      </c>
      <c r="E3" s="36" t="inlineStr">
        <is>
          <t>Critical</t>
        </is>
      </c>
      <c r="F3" s="37" t="inlineStr">
        <is>
          <t>CAPA tracking system not consistently used</t>
        </is>
      </c>
      <c r="G3" s="37" t="inlineStr">
        <is>
          <t>Implement centralized CAPA tracking with auto-alerts</t>
        </is>
      </c>
      <c r="H3" s="37" t="inlineStr">
        <is>
          <t>Quality Manager</t>
        </is>
      </c>
      <c r="I3" s="36" t="inlineStr">
        <is>
          <t>2026-11-30</t>
        </is>
      </c>
      <c r="J3" s="36" t="inlineStr">
        <is>
          <t>Open</t>
        </is>
      </c>
      <c r="K3" s="36" t="n"/>
      <c r="L3" s="38">
        <f>IFERROR(IF(AND(J3&lt;&gt;"Closed",J3&lt;&gt;"Not Applicable",I3&lt;&gt;"",TODAY()&gt;DATEVALUE(I3)),TODAY()-DATEVALUE(I3),IF(K3&lt;&gt;"",DATEVALUE(K3)-DATEVALUE(I3),0)),0)</f>
        <v/>
      </c>
      <c r="M3" s="37" t="n"/>
    </row>
    <row r="4" ht="23.25" customHeight="1" s="24">
      <c r="A4" s="36" t="n">
        <v>3</v>
      </c>
      <c r="B4" s="39" t="inlineStr">
        <is>
          <t>F-003</t>
        </is>
      </c>
      <c r="C4" s="37" t="inlineStr">
        <is>
          <t>Quality Control</t>
        </is>
      </c>
      <c r="D4" s="37" t="inlineStr">
        <is>
          <t>QC failures not consistently investigated</t>
        </is>
      </c>
      <c r="E4" s="36" t="inlineStr">
        <is>
          <t>Medium</t>
        </is>
      </c>
      <c r="F4" s="37" t="inlineStr">
        <is>
          <t>Staff unsure of investigation procedure</t>
        </is>
      </c>
      <c r="G4" s="37" t="inlineStr">
        <is>
          <t>Develop and train QC investigation SOP</t>
        </is>
      </c>
      <c r="H4" s="37" t="inlineStr">
        <is>
          <t>Lab Supervisor</t>
        </is>
      </c>
      <c r="I4" s="36" t="inlineStr">
        <is>
          <t>2026-12-15</t>
        </is>
      </c>
      <c r="J4" s="36" t="inlineStr">
        <is>
          <t>Open</t>
        </is>
      </c>
      <c r="K4" s="36" t="n"/>
      <c r="L4" s="38">
        <f>IFERROR(IF(AND(J4&lt;&gt;"Closed",J4&lt;&gt;"Not Applicable",I4&lt;&gt;"",TODAY()&gt;DATEVALUE(I4)),TODAY()-DATEVALUE(I4),IF(K4&lt;&gt;"",DATEVALUE(K4)-DATEVALUE(I4),0)),0)</f>
        <v/>
      </c>
      <c r="M4" s="37" t="n"/>
    </row>
    <row r="5" ht="23.25" customHeight="1" s="24">
      <c r="A5" s="36" t="n">
        <v>4</v>
      </c>
      <c r="B5" s="39" t="inlineStr">
        <is>
          <t>F-004</t>
        </is>
      </c>
      <c r="C5" s="37" t="inlineStr">
        <is>
          <t>Equipment Management</t>
        </is>
      </c>
      <c r="D5" s="37" t="inlineStr">
        <is>
          <t>Preventive maintenance records incomplete</t>
        </is>
      </c>
      <c r="E5" s="36" t="inlineStr">
        <is>
          <t>Medium</t>
        </is>
      </c>
      <c r="F5" s="37" t="inlineStr">
        <is>
          <t>Maintenance log not consistently filled</t>
        </is>
      </c>
      <c r="G5" s="37" t="inlineStr">
        <is>
          <t>Implement digital maintenance log with reminders</t>
        </is>
      </c>
      <c r="H5" s="37" t="inlineStr">
        <is>
          <t>Lab Manager</t>
        </is>
      </c>
      <c r="I5" s="36" t="inlineStr">
        <is>
          <t>2026-12-01</t>
        </is>
      </c>
      <c r="J5" s="36" t="inlineStr">
        <is>
          <t>Open</t>
        </is>
      </c>
      <c r="K5" s="36" t="n"/>
      <c r="L5" s="38">
        <f>IFERROR(IF(AND(J5&lt;&gt;"Closed",J5&lt;&gt;"Not Applicable",I5&lt;&gt;"",TODAY()&gt;DATEVALUE(I5)),TODAY()-DATEVALUE(I5),IF(K5&lt;&gt;"",DATEVALUE(K5)-DATEVALUE(I5),0)),0)</f>
        <v/>
      </c>
      <c r="M5" s="37" t="n"/>
    </row>
    <row r="6" ht="23.25" customHeight="1" s="24">
      <c r="A6" s="36" t="n">
        <v>5</v>
      </c>
      <c r="B6" s="39" t="inlineStr">
        <is>
          <t>F-005</t>
        </is>
      </c>
      <c r="C6" s="37" t="inlineStr">
        <is>
          <t>Information Management</t>
        </is>
      </c>
      <c r="D6" s="37" t="inlineStr">
        <is>
          <t>LIS backup recovery not tested</t>
        </is>
      </c>
      <c r="E6" s="36" t="inlineStr">
        <is>
          <t>High</t>
        </is>
      </c>
      <c r="F6" s="37" t="inlineStr">
        <is>
          <t>No documented recovery test procedure</t>
        </is>
      </c>
      <c r="G6" s="37" t="inlineStr">
        <is>
          <t>Schedule and document quarterly recovery tests</t>
        </is>
      </c>
      <c r="H6" s="37" t="inlineStr">
        <is>
          <t>IT Manager</t>
        </is>
      </c>
      <c r="I6" s="36" t="inlineStr">
        <is>
          <t>2026-11-20</t>
        </is>
      </c>
      <c r="J6" s="36" t="inlineStr">
        <is>
          <t>Open</t>
        </is>
      </c>
      <c r="K6" s="36" t="n"/>
      <c r="L6" s="38">
        <f>IFERROR(IF(AND(J6&lt;&gt;"Closed",J6&lt;&gt;"Not Applicable",I6&lt;&gt;"",TODAY()&gt;DATEVALUE(I6)),TODAY()-DATEVALUE(I6),IF(K6&lt;&gt;"",DATEVALUE(K6)-DATEVALUE(I6),0)),0)</f>
        <v/>
      </c>
      <c r="M6" s="37" t="n"/>
    </row>
    <row r="7" ht="15" customHeight="1" s="24">
      <c r="A7" s="36" t="n">
        <v>6</v>
      </c>
      <c r="L7" s="38">
        <f>IFERROR(IF(AND(J7&lt;&gt;"Closed",J7&lt;&gt;"Not Applicable",I7&lt;&gt;"",TODAY()&gt;DATEVALUE(I7)),TODAY()-DATEVALUE(I7),IF(K7&lt;&gt;"",DATEVALUE(K7)-DATEVALUE(I7),0)),0)</f>
        <v/>
      </c>
    </row>
    <row r="8" ht="15" customHeight="1" s="24">
      <c r="A8" s="36" t="n">
        <v>7</v>
      </c>
      <c r="L8" s="38">
        <f>IFERROR(IF(AND(J8&lt;&gt;"Closed",J8&lt;&gt;"Not Applicable",I8&lt;&gt;"",TODAY()&gt;DATEVALUE(I8)),TODAY()-DATEVALUE(I8),IF(K8&lt;&gt;"",DATEVALUE(K8)-DATEVALUE(I8),0)),0)</f>
        <v/>
      </c>
    </row>
    <row r="9" ht="15" customHeight="1" s="24">
      <c r="A9" s="36" t="n">
        <v>8</v>
      </c>
      <c r="L9" s="38">
        <f>IFERROR(IF(AND(J9&lt;&gt;"Closed",J9&lt;&gt;"Not Applicable",I9&lt;&gt;"",TODAY()&gt;DATEVALUE(I9)),TODAY()-DATEVALUE(I9),IF(K9&lt;&gt;"",DATEVALUE(K9)-DATEVALUE(I9),0)),0)</f>
        <v/>
      </c>
    </row>
    <row r="10" ht="15" customHeight="1" s="24">
      <c r="A10" s="36" t="n">
        <v>9</v>
      </c>
      <c r="L10" s="38">
        <f>IFERROR(IF(AND(J10&lt;&gt;"Closed",J10&lt;&gt;"Not Applicable",I10&lt;&gt;"",TODAY()&gt;DATEVALUE(I10)),TODAY()-DATEVALUE(I10),IF(K10&lt;&gt;"",DATEVALUE(K10)-DATEVALUE(I10),0)),0)</f>
        <v/>
      </c>
    </row>
    <row r="11" ht="15" customHeight="1" s="24">
      <c r="A11" s="36" t="n">
        <v>10</v>
      </c>
      <c r="L11" s="38">
        <f>IFERROR(IF(AND(J11&lt;&gt;"Closed",J11&lt;&gt;"Not Applicable",I11&lt;&gt;"",TODAY()&gt;DATEVALUE(I11)),TODAY()-DATEVALUE(I11),IF(K11&lt;&gt;"",DATEVALUE(K11)-DATEVALUE(I11),0)),0)</f>
        <v/>
      </c>
    </row>
    <row r="12" ht="15" customHeight="1" s="24">
      <c r="A12" s="36" t="n">
        <v>11</v>
      </c>
      <c r="L12" s="38">
        <f>IFERROR(IF(AND(J12&lt;&gt;"Closed",J12&lt;&gt;"Not Applicable",I12&lt;&gt;"",TODAY()&gt;DATEVALUE(I12)),TODAY()-DATEVALUE(I12),IF(K12&lt;&gt;"",DATEVALUE(K12)-DATEVALUE(I12),0)),0)</f>
        <v/>
      </c>
    </row>
    <row r="13" ht="15" customHeight="1" s="24">
      <c r="A13" s="36" t="n">
        <v>12</v>
      </c>
      <c r="L13" s="38">
        <f>IFERROR(IF(AND(J13&lt;&gt;"Closed",J13&lt;&gt;"Not Applicable",I13&lt;&gt;"",TODAY()&gt;DATEVALUE(I13)),TODAY()-DATEVALUE(I13),IF(K13&lt;&gt;"",DATEVALUE(K13)-DATEVALUE(I13),0)),0)</f>
        <v/>
      </c>
    </row>
    <row r="14" ht="15" customHeight="1" s="24">
      <c r="A14" s="36" t="n">
        <v>13</v>
      </c>
      <c r="L14" s="38">
        <f>IFERROR(IF(AND(J14&lt;&gt;"Closed",J14&lt;&gt;"Not Applicable",I14&lt;&gt;"",TODAY()&gt;DATEVALUE(I14)),TODAY()-DATEVALUE(I14),IF(K14&lt;&gt;"",DATEVALUE(K14)-DATEVALUE(I14),0)),0)</f>
        <v/>
      </c>
    </row>
    <row r="15" ht="15" customHeight="1" s="24">
      <c r="A15" s="36" t="n">
        <v>14</v>
      </c>
      <c r="L15" s="38">
        <f>IFERROR(IF(AND(J15&lt;&gt;"Closed",J15&lt;&gt;"Not Applicable",I15&lt;&gt;"",TODAY()&gt;DATEVALUE(I15)),TODAY()-DATEVALUE(I15),IF(K15&lt;&gt;"",DATEVALUE(K15)-DATEVALUE(I15),0)),0)</f>
        <v/>
      </c>
    </row>
    <row r="16" ht="15" customHeight="1" s="24">
      <c r="A16" s="36" t="n">
        <v>15</v>
      </c>
      <c r="L16" s="38">
        <f>IFERROR(IF(AND(J16&lt;&gt;"Closed",J16&lt;&gt;"Not Applicable",I16&lt;&gt;"",TODAY()&gt;DATEVALUE(I16)),TODAY()-DATEVALUE(I16),IF(K16&lt;&gt;"",DATEVALUE(K16)-DATEVALUE(I16),0)),0)</f>
        <v/>
      </c>
    </row>
    <row r="17" ht="15" customHeight="1" s="24">
      <c r="A17" s="36" t="n">
        <v>16</v>
      </c>
      <c r="L17" s="38">
        <f>IFERROR(IF(AND(J17&lt;&gt;"Closed",J17&lt;&gt;"Not Applicable",I17&lt;&gt;"",TODAY()&gt;DATEVALUE(I17)),TODAY()-DATEVALUE(I17),IF(K17&lt;&gt;"",DATEVALUE(K17)-DATEVALUE(I17),0)),0)</f>
        <v/>
      </c>
    </row>
    <row r="18" ht="15" customHeight="1" s="24">
      <c r="A18" s="36" t="n">
        <v>17</v>
      </c>
      <c r="L18" s="38">
        <f>IFERROR(IF(AND(J18&lt;&gt;"Closed",J18&lt;&gt;"Not Applicable",I18&lt;&gt;"",TODAY()&gt;DATEVALUE(I18)),TODAY()-DATEVALUE(I18),IF(K18&lt;&gt;"",DATEVALUE(K18)-DATEVALUE(I18),0)),0)</f>
        <v/>
      </c>
    </row>
    <row r="19" ht="15" customHeight="1" s="24">
      <c r="A19" s="36" t="n">
        <v>18</v>
      </c>
      <c r="L19" s="38">
        <f>IFERROR(IF(AND(J19&lt;&gt;"Closed",J19&lt;&gt;"Not Applicable",I19&lt;&gt;"",TODAY()&gt;DATEVALUE(I19)),TODAY()-DATEVALUE(I19),IF(K19&lt;&gt;"",DATEVALUE(K19)-DATEVALUE(I19),0)),0)</f>
        <v/>
      </c>
    </row>
    <row r="20" ht="15" customHeight="1" s="24">
      <c r="A20" s="36" t="n">
        <v>19</v>
      </c>
      <c r="L20" s="38">
        <f>IFERROR(IF(AND(J20&lt;&gt;"Closed",J20&lt;&gt;"Not Applicable",I20&lt;&gt;"",TODAY()&gt;DATEVALUE(I20)),TODAY()-DATEVALUE(I20),IF(K20&lt;&gt;"",DATEVALUE(K20)-DATEVALUE(I20),0)),0)</f>
        <v/>
      </c>
    </row>
    <row r="21" ht="15" customHeight="1" s="24">
      <c r="A21" s="36" t="n">
        <v>20</v>
      </c>
      <c r="L21" s="38">
        <f>IFERROR(IF(AND(J21&lt;&gt;"Closed",J21&lt;&gt;"Not Applicable",I21&lt;&gt;"",TODAY()&gt;DATEVALUE(I21)),TODAY()-DATEVALUE(I21),IF(K21&lt;&gt;"",DATEVALUE(K21)-DATEVALUE(I21),0)),0)</f>
        <v/>
      </c>
    </row>
    <row r="22" ht="15" customHeight="1" s="24">
      <c r="A22" s="36" t="n">
        <v>21</v>
      </c>
      <c r="L22" s="38">
        <f>IFERROR(IF(AND(J22&lt;&gt;"Closed",J22&lt;&gt;"Not Applicable",I22&lt;&gt;"",TODAY()&gt;DATEVALUE(I22)),TODAY()-DATEVALUE(I22),IF(K22&lt;&gt;"",DATEVALUE(K22)-DATEVALUE(I22),0)),0)</f>
        <v/>
      </c>
    </row>
    <row r="23" ht="15" customHeight="1" s="24">
      <c r="A23" s="36" t="n">
        <v>22</v>
      </c>
      <c r="L23" s="38">
        <f>IFERROR(IF(AND(J23&lt;&gt;"Closed",J23&lt;&gt;"Not Applicable",I23&lt;&gt;"",TODAY()&gt;DATEVALUE(I23)),TODAY()-DATEVALUE(I23),IF(K23&lt;&gt;"",DATEVALUE(K23)-DATEVALUE(I23),0)),0)</f>
        <v/>
      </c>
    </row>
    <row r="24" ht="15" customHeight="1" s="24">
      <c r="A24" s="36" t="n">
        <v>23</v>
      </c>
      <c r="L24" s="38">
        <f>IFERROR(IF(AND(J24&lt;&gt;"Closed",J24&lt;&gt;"Not Applicable",I24&lt;&gt;"",TODAY()&gt;DATEVALUE(I24)),TODAY()-DATEVALUE(I24),IF(K24&lt;&gt;"",DATEVALUE(K24)-DATEVALUE(I24),0)),0)</f>
        <v/>
      </c>
    </row>
    <row r="25" ht="15" customHeight="1" s="24">
      <c r="A25" s="36" t="n">
        <v>24</v>
      </c>
      <c r="L25" s="38">
        <f>IFERROR(IF(AND(J25&lt;&gt;"Closed",J25&lt;&gt;"Not Applicable",I25&lt;&gt;"",TODAY()&gt;DATEVALUE(I25)),TODAY()-DATEVALUE(I25),IF(K25&lt;&gt;"",DATEVALUE(K25)-DATEVALUE(I25),0)),0)</f>
        <v/>
      </c>
    </row>
    <row r="26" ht="15" customHeight="1" s="24">
      <c r="A26" s="36" t="n">
        <v>25</v>
      </c>
      <c r="L26" s="38">
        <f>IFERROR(IF(AND(J26&lt;&gt;"Closed",J26&lt;&gt;"Not Applicable",I26&lt;&gt;"",TODAY()&gt;DATEVALUE(I26)),TODAY()-DATEVALUE(I26),IF(K26&lt;&gt;"",DATEVALUE(K26)-DATEVALUE(I26),0)),0)</f>
        <v/>
      </c>
    </row>
  </sheetData>
  <sheetProtection selectLockedCells="0" selectUnlockedCells="0" sheet="1" objects="0" insertRows="1" insertHyperlinks="1" autoFilter="1" scenarios="0" formatColumns="1" deleteColumns="1" insertColumns="1" pivotTables="1" deleteRows="1" formatCells="1" formatRows="1" sort="1" password="AF18"/>
  <autoFilter ref="A1:M26"/>
  <conditionalFormatting sqref="L2:L26">
    <cfRule type="cellIs" rank="0" priority="2" equalAverage="0" operator="greaterThan" aboveAverage="0" dxfId="10" text="" percent="0" bottom="0">
      <formula>30</formula>
    </cfRule>
  </conditionalFormatting>
  <dataValidations count="2">
    <dataValidation sqref="E2:E26" showDropDown="0" showInputMessage="0" showErrorMessage="0" allowBlank="1" type="list" errorStyle="stop" operator="between">
      <formula1>"Critical,High,Medium,Low,Observation"</formula1>
      <formula2>0</formula2>
    </dataValidation>
    <dataValidation sqref="J2:J26" showDropDown="0" showInputMessage="0" showErrorMessage="0" allowBlank="1" type="list" errorStyle="stop" operator="between">
      <formula1>"Open,In Progress,Closed,Not Applicable"</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1"/>
  </sheetPr>
  <dimension ref="A1:L2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23" min="1" max="1"/>
    <col width="14" customWidth="1" style="23" min="2" max="12"/>
  </cols>
  <sheetData>
    <row r="1"/>
    <row r="2" ht="31.5" customHeight="1" s="24">
      <c r="B2" s="40" t="inlineStr">
        <is>
          <t>Quality Audit Dashboard</t>
        </is>
      </c>
    </row>
    <row r="3"/>
    <row r="4" ht="21.75" customHeight="1" s="24">
      <c r="B4" s="41" t="inlineStr">
        <is>
          <t>Overall Compliance</t>
        </is>
      </c>
      <c r="D4" s="42" t="inlineStr">
        <is>
          <t>Total Questions</t>
        </is>
      </c>
      <c r="F4" s="41" t="inlineStr">
        <is>
          <t>Open Findings</t>
        </is>
      </c>
      <c r="H4" s="41" t="inlineStr">
        <is>
          <t>Critical/High Risks</t>
        </is>
      </c>
      <c r="J4" s="41" t="inlineStr">
        <is>
          <t>Closed Findings</t>
        </is>
      </c>
    </row>
    <row r="5" ht="19.5" customHeight="1" s="24">
      <c r="B5" s="43">
        <f>IFERROR(SUMPRODUCT('Audit Checklist'!G2:G21,'Audit Checklist'!F2:F21)/SUM('Audit Checklist'!F2:F21)*100,0)</f>
        <v/>
      </c>
      <c r="D5" s="44">
        <f>COUNTA('Audit Checklist'!B2:B51)</f>
        <v/>
      </c>
      <c r="F5" s="43">
        <f>COUNTIF('Findings Register'!J2:J26,"Open")+COUNTIF('Findings Register'!J2:J26,"In Progress")</f>
        <v/>
      </c>
      <c r="H5" s="43">
        <f>COUNTIF('Findings Register'!E2:E26,"Critical")+COUNTIF('Findings Register'!E2:E26,"High")</f>
        <v/>
      </c>
      <c r="J5" s="43">
        <f>COUNTIF('Findings Register'!J2:J26,"Closed")</f>
        <v/>
      </c>
    </row>
    <row r="6" ht="19.5" customHeight="1" s="24"/>
    <row r="7"/>
    <row r="8"/>
    <row r="9" ht="24" customHeight="1" s="24">
      <c r="B9" s="45" t="inlineStr">
        <is>
          <t>Compliance Score by Domain</t>
        </is>
      </c>
    </row>
    <row r="10" ht="15" customHeight="1" s="24">
      <c r="B10" s="35" t="inlineStr">
        <is>
          <t>Domain</t>
        </is>
      </c>
      <c r="C10" s="35" t="inlineStr">
        <is>
          <t>Compliant</t>
        </is>
      </c>
      <c r="D10" s="35" t="inlineStr">
        <is>
          <t>Partial</t>
        </is>
      </c>
      <c r="E10" s="35" t="inlineStr">
        <is>
          <t>Non-Compliant</t>
        </is>
      </c>
      <c r="F10" s="35" t="inlineStr">
        <is>
          <t>Score %</t>
        </is>
      </c>
    </row>
    <row r="11" ht="23.25" customHeight="1" s="24">
      <c r="B11" s="37" t="inlineStr">
        <is>
          <t>Document Control</t>
        </is>
      </c>
      <c r="C11" s="36">
        <f>COUNTIFS('Audit Checklist'!B2:B51,"Document Control",'Audit Checklist'!E2:E51,"Compliant")</f>
        <v/>
      </c>
      <c r="D11" s="36">
        <f>COUNTIFS('Audit Checklist'!B2:B51,"Document Control",'Audit Checklist'!E2:E51,"Partially Compliant")</f>
        <v/>
      </c>
      <c r="E11" s="36">
        <f>COUNTIFS('Audit Checklist'!B2:B51,"Document Control",'Audit Checklist'!E2:E51,"Non-Compliant")</f>
        <v/>
      </c>
      <c r="F11" s="38">
        <f>IFERROR(C11/(C11+D11*0.5+E11)*100,0)</f>
        <v/>
      </c>
    </row>
    <row r="12" ht="23.25" customHeight="1" s="24">
      <c r="B12" s="37" t="inlineStr">
        <is>
          <t>Competency &amp; Training</t>
        </is>
      </c>
      <c r="C12" s="36">
        <f>COUNTIFS('Audit Checklist'!B2:B51,"Competency &amp; Training",'Audit Checklist'!E2:E51,"Compliant")</f>
        <v/>
      </c>
      <c r="D12" s="36">
        <f>COUNTIFS('Audit Checklist'!B2:B51,"Competency &amp; Training",'Audit Checklist'!E2:E51,"Partially Compliant")</f>
        <v/>
      </c>
      <c r="E12" s="36">
        <f>COUNTIFS('Audit Checklist'!B2:B51,"Competency &amp; Training",'Audit Checklist'!E2:E51,"Non-Compliant")</f>
        <v/>
      </c>
      <c r="F12" s="38">
        <f>IFERROR(C12/(C12+D12*0.5+E12)*100,0)</f>
        <v/>
      </c>
    </row>
    <row r="13" ht="15" customHeight="1" s="24">
      <c r="B13" s="37" t="inlineStr">
        <is>
          <t>Quality Control</t>
        </is>
      </c>
      <c r="C13" s="36">
        <f>COUNTIFS('Audit Checklist'!B2:B51,"Quality Control",'Audit Checklist'!E2:E51,"Compliant")</f>
        <v/>
      </c>
      <c r="D13" s="36">
        <f>COUNTIFS('Audit Checklist'!B2:B51,"Quality Control",'Audit Checklist'!E2:E51,"Partially Compliant")</f>
        <v/>
      </c>
      <c r="E13" s="36">
        <f>COUNTIFS('Audit Checklist'!B2:B51,"Quality Control",'Audit Checklist'!E2:E51,"Non-Compliant")</f>
        <v/>
      </c>
      <c r="F13" s="38">
        <f>IFERROR(C13/(C13+D13*0.5+E13)*100,0)</f>
        <v/>
      </c>
    </row>
    <row r="14" ht="15" customHeight="1" s="24">
      <c r="B14" s="37" t="inlineStr">
        <is>
          <t>CAPA</t>
        </is>
      </c>
      <c r="C14" s="36">
        <f>COUNTIFS('Audit Checklist'!B2:B51,"CAPA",'Audit Checklist'!E2:E51,"Compliant")</f>
        <v/>
      </c>
      <c r="D14" s="36">
        <f>COUNTIFS('Audit Checklist'!B2:B51,"CAPA",'Audit Checklist'!E2:E51,"Partially Compliant")</f>
        <v/>
      </c>
      <c r="E14" s="36">
        <f>COUNTIFS('Audit Checklist'!B2:B51,"CAPA",'Audit Checklist'!E2:E51,"Non-Compliant")</f>
        <v/>
      </c>
      <c r="F14" s="38">
        <f>IFERROR(C14/(C14+D14*0.5+E14)*100,0)</f>
        <v/>
      </c>
    </row>
    <row r="15" ht="23.25" customHeight="1" s="24">
      <c r="B15" s="37" t="inlineStr">
        <is>
          <t>Equipment Management</t>
        </is>
      </c>
      <c r="C15" s="36">
        <f>COUNTIFS('Audit Checklist'!B2:B51,"Equipment Management",'Audit Checklist'!E2:E51,"Compliant")</f>
        <v/>
      </c>
      <c r="D15" s="36">
        <f>COUNTIFS('Audit Checklist'!B2:B51,"Equipment Management",'Audit Checklist'!E2:E51,"Partially Compliant")</f>
        <v/>
      </c>
      <c r="E15" s="36">
        <f>COUNTIFS('Audit Checklist'!B2:B51,"Equipment Management",'Audit Checklist'!E2:E51,"Non-Compliant")</f>
        <v/>
      </c>
      <c r="F15" s="38">
        <f>IFERROR(C15/(C15+D15*0.5+E15)*100,0)</f>
        <v/>
      </c>
    </row>
    <row r="16" ht="15" customHeight="1" s="24">
      <c r="B16" s="37" t="inlineStr">
        <is>
          <t>Safety</t>
        </is>
      </c>
      <c r="C16" s="36">
        <f>COUNTIFS('Audit Checklist'!B2:B51,"Safety",'Audit Checklist'!E2:E51,"Compliant")</f>
        <v/>
      </c>
      <c r="D16" s="36">
        <f>COUNTIFS('Audit Checklist'!B2:B51,"Safety",'Audit Checklist'!E2:E51,"Partially Compliant")</f>
        <v/>
      </c>
      <c r="E16" s="36">
        <f>COUNTIFS('Audit Checklist'!B2:B51,"Safety",'Audit Checklist'!E2:E51,"Non-Compliant")</f>
        <v/>
      </c>
      <c r="F16" s="38">
        <f>IFERROR(C16/(C16+D16*0.5+E16)*100,0)</f>
        <v/>
      </c>
    </row>
    <row r="17" ht="15" customHeight="1" s="24">
      <c r="B17" s="37" t="inlineStr">
        <is>
          <t>Personnel</t>
        </is>
      </c>
      <c r="C17" s="36">
        <f>COUNTIFS('Audit Checklist'!B2:B51,"Personnel",'Audit Checklist'!E2:E51,"Compliant")</f>
        <v/>
      </c>
      <c r="D17" s="36">
        <f>COUNTIFS('Audit Checklist'!B2:B51,"Personnel",'Audit Checklist'!E2:E51,"Partially Compliant")</f>
        <v/>
      </c>
      <c r="E17" s="36">
        <f>COUNTIFS('Audit Checklist'!B2:B51,"Personnel",'Audit Checklist'!E2:E51,"Non-Compliant")</f>
        <v/>
      </c>
      <c r="F17" s="38">
        <f>IFERROR(C17/(C17+D17*0.5+E17)*100,0)</f>
        <v/>
      </c>
    </row>
    <row r="18" ht="23.25" customHeight="1" s="24">
      <c r="B18" s="37" t="inlineStr">
        <is>
          <t>Facilities &amp; Environment</t>
        </is>
      </c>
      <c r="C18" s="36">
        <f>COUNTIFS('Audit Checklist'!B2:B51,"Facilities &amp; Environment",'Audit Checklist'!E2:E51,"Compliant")</f>
        <v/>
      </c>
      <c r="D18" s="36">
        <f>COUNTIFS('Audit Checklist'!B2:B51,"Facilities &amp; Environment",'Audit Checklist'!E2:E51,"Partially Compliant")</f>
        <v/>
      </c>
      <c r="E18" s="36">
        <f>COUNTIFS('Audit Checklist'!B2:B51,"Facilities &amp; Environment",'Audit Checklist'!E2:E51,"Non-Compliant")</f>
        <v/>
      </c>
      <c r="F18" s="38">
        <f>IFERROR(C18/(C18+D18*0.5+E18)*100,0)</f>
        <v/>
      </c>
    </row>
    <row r="19" ht="23.25" customHeight="1" s="24">
      <c r="B19" s="37" t="inlineStr">
        <is>
          <t>Information Management</t>
        </is>
      </c>
      <c r="C19" s="36">
        <f>COUNTIFS('Audit Checklist'!B2:B51,"Information Management",'Audit Checklist'!E2:E51,"Compliant")</f>
        <v/>
      </c>
      <c r="D19" s="36">
        <f>COUNTIFS('Audit Checklist'!B2:B51,"Information Management",'Audit Checklist'!E2:E51,"Partially Compliant")</f>
        <v/>
      </c>
      <c r="E19" s="36">
        <f>COUNTIFS('Audit Checklist'!B2:B51,"Information Management",'Audit Checklist'!E2:E51,"Non-Compliant")</f>
        <v/>
      </c>
      <c r="F19" s="38">
        <f>IFERROR(C19/(C19+D19*0.5+E19)*100,0)</f>
        <v/>
      </c>
    </row>
    <row r="20" ht="15" customHeight="1" s="24">
      <c r="B20" s="37" t="inlineStr">
        <is>
          <t>Service Quality</t>
        </is>
      </c>
      <c r="C20" s="36">
        <f>COUNTIFS('Audit Checklist'!B2:B51,"Service Quality",'Audit Checklist'!E2:E51,"Compliant")</f>
        <v/>
      </c>
      <c r="D20" s="36">
        <f>COUNTIFS('Audit Checklist'!B2:B51,"Service Quality",'Audit Checklist'!E2:E51,"Partially Compliant")</f>
        <v/>
      </c>
      <c r="E20" s="36">
        <f>COUNTIFS('Audit Checklist'!B2:B51,"Service Quality",'Audit Checklist'!E2:E51,"Non-Compliant")</f>
        <v/>
      </c>
      <c r="F20" s="38">
        <f>IFERROR(C20/(C20+D20*0.5+E20)*100,0)</f>
        <v/>
      </c>
    </row>
    <row r="21"/>
    <row r="22" ht="24" customHeight="1" s="24">
      <c r="B22" s="45" t="inlineStr">
        <is>
          <t>Findings by Risk Level</t>
        </is>
      </c>
    </row>
    <row r="23" ht="15" customHeight="1" s="24">
      <c r="B23" s="35" t="inlineStr">
        <is>
          <t>Risk Level</t>
        </is>
      </c>
      <c r="C23" s="35" t="inlineStr">
        <is>
          <t>Count</t>
        </is>
      </c>
    </row>
    <row r="24" ht="15" customHeight="1" s="24">
      <c r="B24" s="37" t="inlineStr">
        <is>
          <t>Critical</t>
        </is>
      </c>
      <c r="C24" s="39">
        <f>COUNTIF('Findings Register'!E2:E26,"Critical")</f>
        <v/>
      </c>
    </row>
    <row r="25" ht="15" customHeight="1" s="24">
      <c r="B25" s="37" t="inlineStr">
        <is>
          <t>High</t>
        </is>
      </c>
      <c r="C25" s="39">
        <f>COUNTIF('Findings Register'!E2:E26,"High")</f>
        <v/>
      </c>
    </row>
    <row r="26" ht="15" customHeight="1" s="24">
      <c r="B26" s="37" t="inlineStr">
        <is>
          <t>Medium</t>
        </is>
      </c>
      <c r="C26" s="39">
        <f>COUNTIF('Findings Register'!E2:E26,"Medium")</f>
        <v/>
      </c>
    </row>
    <row r="27" ht="15" customHeight="1" s="24">
      <c r="B27" s="37" t="inlineStr">
        <is>
          <t>Low</t>
        </is>
      </c>
      <c r="C27" s="39">
        <f>COUNTIF('Findings Register'!E2:E26,"Low")</f>
        <v/>
      </c>
    </row>
    <row r="28" ht="15" customHeight="1" s="24">
      <c r="B28" s="37" t="inlineStr">
        <is>
          <t>Observation</t>
        </is>
      </c>
      <c r="C28" s="39">
        <f>COUNTIF('Findings Register'!E2:E26,"Observation")</f>
        <v/>
      </c>
    </row>
  </sheetData>
  <sheetProtection selectLockedCells="0" selectUnlockedCells="0" sheet="1" objects="0" insertRows="1" insertHyperlinks="1" autoFilter="1" scenarios="0" formatColumns="1" deleteColumns="1" insertColumns="1" pivotTables="1" deleteRows="1" formatCells="1" formatRows="1" sort="1" password="AF18"/>
  <mergeCells count="13">
    <mergeCell ref="F4:G4"/>
    <mergeCell ref="J4:K4"/>
    <mergeCell ref="B22:G22"/>
    <mergeCell ref="B9:G9"/>
    <mergeCell ref="B5:C6"/>
    <mergeCell ref="B2:L2"/>
    <mergeCell ref="D5:E6"/>
    <mergeCell ref="F5:G6"/>
    <mergeCell ref="D4:E4"/>
    <mergeCell ref="H4:I4"/>
    <mergeCell ref="H5:I6"/>
    <mergeCell ref="J5:K6"/>
    <mergeCell ref="B4:C4"/>
  </mergeCells>
  <conditionalFormatting sqref="F11:F20">
    <cfRule type="dataBar" priority="2">
      <dataBar minLength="10" maxLength="90" showValue="1">
        <cfvo type="num" val="0"/>
        <cfvo type="num" val="100"/>
        <color rgb="FF087F83"/>
      </dataBar>
    </cfRule>
  </conditionalFormatting>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2026-10-07T15:54:23Z</dcterms:created>
  <dcterms:modified xmlns:dcterms="http://purl.org/dc/terms/" xmlns:xsi="http://www.w3.org/2001/XMLSchema-instance" xsi:type="dcterms:W3CDTF">2026-10-07T16:28:40Z</dcterms:modified>
  <cp:revision>2</cp:revision>
</cp:coreProperties>
</file>